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480" windowHeight="8865" activeTab="0"/>
  </bookViews>
  <sheets>
    <sheet name="총괄표" sheetId="1" r:id="rId1"/>
  </sheets>
  <definedNames>
    <definedName name="_xlfn._FV" hidden="1">#NAME?</definedName>
    <definedName name="_xlnm.Print_Area" localSheetId="0">'총괄표'!$A$1:$N$53</definedName>
    <definedName name="_xlnm.Print_Titles" localSheetId="0">'총괄표'!$1:$6</definedName>
  </definedNames>
  <calcPr fullCalcOnLoad="1"/>
</workbook>
</file>

<file path=xl/sharedStrings.xml><?xml version="1.0" encoding="utf-8"?>
<sst xmlns="http://schemas.openxmlformats.org/spreadsheetml/2006/main" count="143" uniqueCount="90">
  <si>
    <t>복지수당</t>
  </si>
  <si>
    <t>기타후생경비</t>
  </si>
  <si>
    <t>여비</t>
  </si>
  <si>
    <t>수용비및수수료</t>
  </si>
  <si>
    <t>공공요금</t>
  </si>
  <si>
    <t>■ 세입, 세출 총괄표■</t>
  </si>
  <si>
    <t>(단위:천원)</t>
  </si>
  <si>
    <t>세       입</t>
  </si>
  <si>
    <t>세       출</t>
  </si>
  <si>
    <t>관</t>
  </si>
  <si>
    <t>항</t>
  </si>
  <si>
    <t>목</t>
  </si>
  <si>
    <t>증감  (B-A)</t>
  </si>
  <si>
    <t>액  수</t>
  </si>
  <si>
    <t>비율(%)</t>
  </si>
  <si>
    <t>총      계</t>
  </si>
  <si>
    <t>총       계</t>
  </si>
  <si>
    <t>합    계</t>
  </si>
  <si>
    <t>사무비</t>
  </si>
  <si>
    <t>소   계</t>
  </si>
  <si>
    <t>인건비</t>
  </si>
  <si>
    <t>급   여</t>
  </si>
  <si>
    <t>전입금</t>
  </si>
  <si>
    <t>법인전입금</t>
  </si>
  <si>
    <t xml:space="preserve"> 소  계</t>
  </si>
  <si>
    <t>후원금</t>
  </si>
  <si>
    <t>운영비</t>
  </si>
  <si>
    <t>잡수입</t>
  </si>
  <si>
    <t>합   계</t>
  </si>
  <si>
    <t>제세공과금</t>
  </si>
  <si>
    <t>차량비</t>
  </si>
  <si>
    <t>기타잡수입</t>
  </si>
  <si>
    <t>이월금</t>
  </si>
  <si>
    <t>사업비</t>
  </si>
  <si>
    <t>기타사업</t>
  </si>
  <si>
    <t>노인장기요양서비스</t>
  </si>
  <si>
    <t>제수당</t>
  </si>
  <si>
    <t>퇴직금 및
퇴직적립금</t>
  </si>
  <si>
    <t>기관운영비</t>
  </si>
  <si>
    <t>회의비</t>
  </si>
  <si>
    <t>비지정후원금</t>
  </si>
  <si>
    <t>지정후원금</t>
  </si>
  <si>
    <t>전년도이월금</t>
  </si>
  <si>
    <t>전년도이월금
(후원금)</t>
  </si>
  <si>
    <t>기타예금이자수입</t>
  </si>
  <si>
    <t>노인장기요양이월사업비</t>
  </si>
  <si>
    <t>돌봄바우처이월사업비</t>
  </si>
  <si>
    <t>가사간병이월사업비</t>
  </si>
  <si>
    <t>사회보험부담금</t>
  </si>
  <si>
    <t>재가노인지원서비스</t>
  </si>
  <si>
    <t>노인돌봄종합서비스</t>
  </si>
  <si>
    <t>차년도
이월금</t>
  </si>
  <si>
    <t>기타보조금</t>
  </si>
  <si>
    <t>차년도 이월금</t>
  </si>
  <si>
    <t>시설비</t>
  </si>
  <si>
    <t>자산취득비</t>
  </si>
  <si>
    <t>시설장비유지비</t>
  </si>
  <si>
    <t>가사간병방문지원서비스</t>
  </si>
  <si>
    <t>운영충당적립금</t>
  </si>
  <si>
    <t>적립금</t>
  </si>
  <si>
    <t>운영충당
적립금</t>
  </si>
  <si>
    <t>가사간병방문관리지원사업</t>
  </si>
  <si>
    <t>노인돌봄바우처사업</t>
  </si>
  <si>
    <t>노인맞춤형운동처방사업</t>
  </si>
  <si>
    <t>요양급여
수입</t>
  </si>
  <si>
    <t>장기요양급여수입</t>
  </si>
  <si>
    <t>노인맞춤형운동처방서비스</t>
  </si>
  <si>
    <t>노인맞춤형이월사업비</t>
  </si>
  <si>
    <t>재가노인
지원사업비</t>
  </si>
  <si>
    <t>바우처
사업비</t>
  </si>
  <si>
    <t>지역사회
서비스
투자사업</t>
  </si>
  <si>
    <t>장기요양
사업</t>
  </si>
  <si>
    <t>2018년
1차 추경(A)</t>
  </si>
  <si>
    <t>2019년(B)</t>
  </si>
  <si>
    <t>기타운영비</t>
  </si>
  <si>
    <t>반환금</t>
  </si>
  <si>
    <t>2019년 속초노인복지센터 세입·세출 예산서</t>
  </si>
  <si>
    <t>업무
추진비</t>
  </si>
  <si>
    <t>재산
조성비</t>
  </si>
  <si>
    <t>예비비
및
기타</t>
  </si>
  <si>
    <t>예비비 및
기타</t>
  </si>
  <si>
    <t>입소자
(이용자)
부담금
수입</t>
  </si>
  <si>
    <t>입소(이용)
비용수입</t>
  </si>
  <si>
    <t>본인부담금수입</t>
  </si>
  <si>
    <t>보조금
수입</t>
  </si>
  <si>
    <t>시군구보조금</t>
  </si>
  <si>
    <t>시도보조금</t>
  </si>
  <si>
    <t>사업수입</t>
  </si>
  <si>
    <t>프로그램사업비</t>
  </si>
  <si>
    <t>이월사업비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</si>
</sst>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;[Red]#,##0"/>
    <numFmt numFmtId="180" formatCode="0_);[Red]\(0\)"/>
    <numFmt numFmtId="181" formatCode="0.00_ "/>
    <numFmt numFmtId="182" formatCode="0.000_ "/>
    <numFmt numFmtId="183" formatCode="_-* #,##0.00_-;\-* #,##0.00_-;_-* &quot;-&quot;_-;_-@_-"/>
    <numFmt numFmtId="184" formatCode="#,##0_);\(#,##0\)"/>
    <numFmt numFmtId="185" formatCode="_-* #,##0.000_-;\-* #,##0.000_-;_-* &quot;-&quot;???_-;_-@_-"/>
    <numFmt numFmtId="186" formatCode="mm&quot;월&quot;\ dd&quot;일&quot;"/>
    <numFmt numFmtId="187" formatCode="0.0_ "/>
    <numFmt numFmtId="188" formatCode="0_ "/>
    <numFmt numFmtId="189" formatCode="[$-412]yyyy&quot;년&quot;\ m&quot;월&quot;\ d&quot;일&quot;\ dddd"/>
    <numFmt numFmtId="190" formatCode="[$-412]AM/PM\ h:mm:ss"/>
    <numFmt numFmtId="191" formatCode="&quot;₩&quot;#,##0_);[Red]\(&quot;₩&quot;#,##0\)"/>
    <numFmt numFmtId="192" formatCode="_-* #,##0.0_-;\-* #,##0.0_-;_-* &quot;-&quot;?_-;_-@_-"/>
    <numFmt numFmtId="193" formatCode="#,##0_ ;[Red]\-#,##0\ "/>
  </numFmts>
  <fonts count="6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9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9"/>
      <color indexed="10"/>
      <name val="맑은 고딕"/>
      <family val="3"/>
    </font>
    <font>
      <b/>
      <sz val="24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9"/>
      <color rgb="FFFF0000"/>
      <name val="Calibri"/>
      <family val="3"/>
    </font>
    <font>
      <sz val="9"/>
      <name val="Cambria"/>
      <family val="3"/>
    </font>
    <font>
      <b/>
      <sz val="2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double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50" fillId="0" borderId="0" xfId="0" applyFont="1" applyAlignment="1">
      <alignment/>
    </xf>
    <xf numFmtId="178" fontId="50" fillId="0" borderId="0" xfId="0" applyNumberFormat="1" applyFont="1" applyAlignment="1">
      <alignment horizontal="left" vertical="center"/>
    </xf>
    <xf numFmtId="178" fontId="50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176" fontId="52" fillId="0" borderId="0" xfId="0" applyNumberFormat="1" applyFont="1" applyAlignment="1">
      <alignment vertical="center"/>
    </xf>
    <xf numFmtId="178" fontId="52" fillId="0" borderId="0" xfId="0" applyNumberFormat="1" applyFont="1" applyAlignment="1">
      <alignment vertical="center"/>
    </xf>
    <xf numFmtId="3" fontId="50" fillId="0" borderId="0" xfId="0" applyNumberFormat="1" applyFont="1" applyAlignment="1">
      <alignment/>
    </xf>
    <xf numFmtId="3" fontId="53" fillId="0" borderId="10" xfId="48" applyNumberFormat="1" applyFont="1" applyBorder="1" applyAlignment="1">
      <alignment horizontal="right" vertical="center"/>
    </xf>
    <xf numFmtId="3" fontId="53" fillId="0" borderId="11" xfId="48" applyNumberFormat="1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193" fontId="50" fillId="0" borderId="0" xfId="0" applyNumberFormat="1" applyFont="1" applyAlignment="1">
      <alignment/>
    </xf>
    <xf numFmtId="193" fontId="54" fillId="2" borderId="12" xfId="0" applyNumberFormat="1" applyFont="1" applyFill="1" applyBorder="1" applyAlignment="1">
      <alignment horizontal="center" vertical="center"/>
    </xf>
    <xf numFmtId="193" fontId="54" fillId="2" borderId="13" xfId="0" applyNumberFormat="1" applyFont="1" applyFill="1" applyBorder="1" applyAlignment="1">
      <alignment horizontal="center" vertical="center"/>
    </xf>
    <xf numFmtId="193" fontId="54" fillId="0" borderId="14" xfId="48" applyNumberFormat="1" applyFont="1" applyBorder="1" applyAlignment="1">
      <alignment vertical="center"/>
    </xf>
    <xf numFmtId="193" fontId="55" fillId="0" borderId="14" xfId="48" applyNumberFormat="1" applyFont="1" applyBorder="1" applyAlignment="1">
      <alignment vertical="center"/>
    </xf>
    <xf numFmtId="193" fontId="55" fillId="0" borderId="15" xfId="48" applyNumberFormat="1" applyFont="1" applyBorder="1" applyAlignment="1">
      <alignment vertical="center"/>
    </xf>
    <xf numFmtId="193" fontId="54" fillId="0" borderId="16" xfId="48" applyNumberFormat="1" applyFont="1" applyBorder="1" applyAlignment="1">
      <alignment vertical="center"/>
    </xf>
    <xf numFmtId="193" fontId="54" fillId="0" borderId="10" xfId="48" applyNumberFormat="1" applyFont="1" applyBorder="1" applyAlignment="1">
      <alignment vertical="center"/>
    </xf>
    <xf numFmtId="193" fontId="55" fillId="0" borderId="10" xfId="48" applyNumberFormat="1" applyFont="1" applyBorder="1" applyAlignment="1">
      <alignment vertical="center"/>
    </xf>
    <xf numFmtId="193" fontId="55" fillId="0" borderId="17" xfId="48" applyNumberFormat="1" applyFont="1" applyBorder="1" applyAlignment="1">
      <alignment vertical="center"/>
    </xf>
    <xf numFmtId="193" fontId="54" fillId="0" borderId="18" xfId="48" applyNumberFormat="1" applyFont="1" applyBorder="1" applyAlignment="1">
      <alignment vertical="center"/>
    </xf>
    <xf numFmtId="193" fontId="54" fillId="0" borderId="10" xfId="0" applyNumberFormat="1" applyFont="1" applyBorder="1" applyAlignment="1">
      <alignment horizontal="center" vertical="center"/>
    </xf>
    <xf numFmtId="193" fontId="54" fillId="0" borderId="10" xfId="48" applyNumberFormat="1" applyFont="1" applyBorder="1" applyAlignment="1">
      <alignment horizontal="center" vertical="center"/>
    </xf>
    <xf numFmtId="193" fontId="53" fillId="0" borderId="10" xfId="0" applyNumberFormat="1" applyFont="1" applyBorder="1" applyAlignment="1">
      <alignment horizontal="center" vertical="center" wrapText="1"/>
    </xf>
    <xf numFmtId="193" fontId="53" fillId="0" borderId="11" xfId="48" applyNumberFormat="1" applyFont="1" applyBorder="1" applyAlignment="1">
      <alignment vertical="center"/>
    </xf>
    <xf numFmtId="193" fontId="56" fillId="0" borderId="11" xfId="48" applyNumberFormat="1" applyFont="1" applyBorder="1" applyAlignment="1">
      <alignment vertical="center"/>
    </xf>
    <xf numFmtId="193" fontId="56" fillId="0" borderId="19" xfId="48" applyNumberFormat="1" applyFont="1" applyBorder="1" applyAlignment="1">
      <alignment vertical="center"/>
    </xf>
    <xf numFmtId="193" fontId="53" fillId="0" borderId="10" xfId="48" applyNumberFormat="1" applyFont="1" applyBorder="1" applyAlignment="1">
      <alignment vertical="center"/>
    </xf>
    <xf numFmtId="193" fontId="53" fillId="0" borderId="18" xfId="48" applyNumberFormat="1" applyFont="1" applyBorder="1" applyAlignment="1">
      <alignment vertical="center"/>
    </xf>
    <xf numFmtId="193" fontId="54" fillId="0" borderId="10" xfId="0" applyNumberFormat="1" applyFont="1" applyBorder="1" applyAlignment="1">
      <alignment horizontal="center" vertical="center" wrapText="1"/>
    </xf>
    <xf numFmtId="193" fontId="53" fillId="0" borderId="11" xfId="0" applyNumberFormat="1" applyFont="1" applyBorder="1" applyAlignment="1">
      <alignment horizontal="center" vertical="center" wrapText="1"/>
    </xf>
    <xf numFmtId="193" fontId="56" fillId="0" borderId="11" xfId="48" applyNumberFormat="1" applyFont="1" applyBorder="1" applyAlignment="1">
      <alignment horizontal="right" vertical="center"/>
    </xf>
    <xf numFmtId="193" fontId="53" fillId="0" borderId="11" xfId="48" applyNumberFormat="1" applyFont="1" applyBorder="1" applyAlignment="1">
      <alignment horizontal="center" vertical="center" wrapText="1"/>
    </xf>
    <xf numFmtId="193" fontId="53" fillId="0" borderId="20" xfId="48" applyNumberFormat="1" applyFont="1" applyBorder="1" applyAlignment="1">
      <alignment vertical="center"/>
    </xf>
    <xf numFmtId="193" fontId="53" fillId="0" borderId="11" xfId="0" applyNumberFormat="1" applyFont="1" applyBorder="1" applyAlignment="1">
      <alignment horizontal="center" vertical="center" shrinkToFit="1"/>
    </xf>
    <xf numFmtId="193" fontId="54" fillId="0" borderId="10" xfId="48" applyNumberFormat="1" applyFont="1" applyBorder="1" applyAlignment="1">
      <alignment horizontal="center" vertical="center" wrapText="1"/>
    </xf>
    <xf numFmtId="193" fontId="53" fillId="0" borderId="21" xfId="0" applyNumberFormat="1" applyFont="1" applyBorder="1" applyAlignment="1">
      <alignment vertical="center" shrinkToFit="1"/>
    </xf>
    <xf numFmtId="193" fontId="53" fillId="0" borderId="21" xfId="48" applyNumberFormat="1" applyFont="1" applyBorder="1" applyAlignment="1">
      <alignment vertical="center"/>
    </xf>
    <xf numFmtId="193" fontId="56" fillId="0" borderId="21" xfId="48" applyNumberFormat="1" applyFont="1" applyBorder="1" applyAlignment="1">
      <alignment vertical="center"/>
    </xf>
    <xf numFmtId="193" fontId="56" fillId="0" borderId="22" xfId="48" applyNumberFormat="1" applyFont="1" applyBorder="1" applyAlignment="1">
      <alignment vertical="center"/>
    </xf>
    <xf numFmtId="193" fontId="54" fillId="0" borderId="23" xfId="48" applyNumberFormat="1" applyFont="1" applyBorder="1" applyAlignment="1">
      <alignment vertical="center"/>
    </xf>
    <xf numFmtId="193" fontId="53" fillId="0" borderId="10" xfId="48" applyNumberFormat="1" applyFont="1" applyBorder="1" applyAlignment="1">
      <alignment horizontal="right" vertical="center"/>
    </xf>
    <xf numFmtId="193" fontId="56" fillId="0" borderId="10" xfId="48" applyNumberFormat="1" applyFont="1" applyBorder="1" applyAlignment="1">
      <alignment horizontal="right" vertical="center"/>
    </xf>
    <xf numFmtId="193" fontId="56" fillId="0" borderId="17" xfId="48" applyNumberFormat="1" applyFont="1" applyBorder="1" applyAlignment="1">
      <alignment horizontal="right" vertical="center"/>
    </xf>
    <xf numFmtId="193" fontId="54" fillId="0" borderId="10" xfId="48" applyNumberFormat="1" applyFont="1" applyBorder="1" applyAlignment="1">
      <alignment horizontal="right" vertical="center"/>
    </xf>
    <xf numFmtId="193" fontId="55" fillId="0" borderId="10" xfId="48" applyNumberFormat="1" applyFont="1" applyBorder="1" applyAlignment="1">
      <alignment horizontal="right" vertical="center"/>
    </xf>
    <xf numFmtId="193" fontId="55" fillId="0" borderId="17" xfId="48" applyNumberFormat="1" applyFont="1" applyBorder="1" applyAlignment="1">
      <alignment horizontal="right" vertical="center"/>
    </xf>
    <xf numFmtId="193" fontId="53" fillId="0" borderId="24" xfId="48" applyNumberFormat="1" applyFont="1" applyBorder="1" applyAlignment="1">
      <alignment horizontal="center" vertical="center"/>
    </xf>
    <xf numFmtId="193" fontId="53" fillId="0" borderId="24" xfId="48" applyNumberFormat="1" applyFont="1" applyBorder="1" applyAlignment="1">
      <alignment horizontal="right" vertical="center"/>
    </xf>
    <xf numFmtId="193" fontId="53" fillId="0" borderId="25" xfId="48" applyNumberFormat="1" applyFont="1" applyBorder="1" applyAlignment="1">
      <alignment horizontal="right" vertical="center"/>
    </xf>
    <xf numFmtId="193" fontId="53" fillId="0" borderId="18" xfId="48" applyNumberFormat="1" applyFont="1" applyBorder="1" applyAlignment="1">
      <alignment horizontal="right" vertical="center"/>
    </xf>
    <xf numFmtId="193" fontId="53" fillId="0" borderId="11" xfId="48" applyNumberFormat="1" applyFont="1" applyBorder="1" applyAlignment="1">
      <alignment horizontal="right" vertical="center"/>
    </xf>
    <xf numFmtId="193" fontId="56" fillId="0" borderId="19" xfId="48" applyNumberFormat="1" applyFont="1" applyBorder="1" applyAlignment="1">
      <alignment horizontal="right" vertical="center"/>
    </xf>
    <xf numFmtId="193" fontId="53" fillId="0" borderId="24" xfId="48" applyNumberFormat="1" applyFont="1" applyBorder="1" applyAlignment="1">
      <alignment horizontal="center" vertical="center" wrapText="1"/>
    </xf>
    <xf numFmtId="193" fontId="53" fillId="0" borderId="20" xfId="48" applyNumberFormat="1" applyFont="1" applyBorder="1" applyAlignment="1">
      <alignment horizontal="right" vertical="center"/>
    </xf>
    <xf numFmtId="193" fontId="54" fillId="0" borderId="26" xfId="0" applyNumberFormat="1" applyFont="1" applyBorder="1" applyAlignment="1">
      <alignment horizontal="center" vertical="center" wrapText="1"/>
    </xf>
    <xf numFmtId="193" fontId="53" fillId="0" borderId="26" xfId="0" applyNumberFormat="1" applyFont="1" applyBorder="1" applyAlignment="1">
      <alignment horizontal="center" vertical="center" wrapText="1"/>
    </xf>
    <xf numFmtId="193" fontId="53" fillId="0" borderId="10" xfId="48" applyNumberFormat="1" applyFont="1" applyBorder="1" applyAlignment="1">
      <alignment horizontal="center" vertical="center" shrinkToFit="1"/>
    </xf>
    <xf numFmtId="193" fontId="53" fillId="0" borderId="27" xfId="48" applyNumberFormat="1" applyFont="1" applyBorder="1" applyAlignment="1">
      <alignment horizontal="center" vertical="center" wrapText="1"/>
    </xf>
    <xf numFmtId="193" fontId="53" fillId="0" borderId="28" xfId="48" applyNumberFormat="1" applyFont="1" applyBorder="1" applyAlignment="1">
      <alignment horizontal="center" vertical="center" shrinkToFit="1"/>
    </xf>
    <xf numFmtId="193" fontId="53" fillId="0" borderId="28" xfId="48" applyNumberFormat="1" applyFont="1" applyBorder="1" applyAlignment="1">
      <alignment horizontal="right" vertical="center"/>
    </xf>
    <xf numFmtId="193" fontId="53" fillId="0" borderId="29" xfId="48" applyNumberFormat="1" applyFont="1" applyBorder="1" applyAlignment="1">
      <alignment horizontal="right" vertical="center"/>
    </xf>
    <xf numFmtId="193" fontId="54" fillId="0" borderId="30" xfId="48" applyNumberFormat="1" applyFont="1" applyBorder="1" applyAlignment="1">
      <alignment horizontal="right" vertical="center"/>
    </xf>
    <xf numFmtId="193" fontId="55" fillId="0" borderId="30" xfId="48" applyNumberFormat="1" applyFont="1" applyBorder="1" applyAlignment="1">
      <alignment horizontal="right" vertical="center"/>
    </xf>
    <xf numFmtId="193" fontId="54" fillId="0" borderId="30" xfId="48" applyNumberFormat="1" applyFont="1" applyBorder="1" applyAlignment="1">
      <alignment horizontal="center" vertical="center" wrapText="1"/>
    </xf>
    <xf numFmtId="193" fontId="54" fillId="0" borderId="31" xfId="48" applyNumberFormat="1" applyFont="1" applyBorder="1" applyAlignment="1">
      <alignment horizontal="right" vertical="center"/>
    </xf>
    <xf numFmtId="193" fontId="54" fillId="0" borderId="17" xfId="48" applyNumberFormat="1" applyFont="1" applyBorder="1" applyAlignment="1">
      <alignment horizontal="right" vertical="center"/>
    </xf>
    <xf numFmtId="193" fontId="53" fillId="0" borderId="10" xfId="48" applyNumberFormat="1" applyFont="1" applyBorder="1" applyAlignment="1">
      <alignment horizontal="center" vertical="center" wrapText="1"/>
    </xf>
    <xf numFmtId="193" fontId="57" fillId="0" borderId="10" xfId="48" applyNumberFormat="1" applyFont="1" applyBorder="1" applyAlignment="1">
      <alignment horizontal="right" vertical="center"/>
    </xf>
    <xf numFmtId="193" fontId="54" fillId="0" borderId="18" xfId="48" applyNumberFormat="1" applyFont="1" applyBorder="1" applyAlignment="1">
      <alignment horizontal="right" vertical="center"/>
    </xf>
    <xf numFmtId="193" fontId="54" fillId="0" borderId="10" xfId="48" applyNumberFormat="1" applyFont="1" applyBorder="1" applyAlignment="1">
      <alignment horizontal="center" vertical="center" shrinkToFit="1"/>
    </xf>
    <xf numFmtId="193" fontId="53" fillId="0" borderId="10" xfId="0" applyNumberFormat="1" applyFont="1" applyBorder="1" applyAlignment="1">
      <alignment horizontal="center" vertical="center" shrinkToFit="1"/>
    </xf>
    <xf numFmtId="193" fontId="53" fillId="0" borderId="10" xfId="0" applyNumberFormat="1" applyFont="1" applyBorder="1" applyAlignment="1">
      <alignment horizontal="center" vertical="center" wrapText="1" shrinkToFit="1"/>
    </xf>
    <xf numFmtId="193" fontId="53" fillId="0" borderId="10" xfId="48" applyNumberFormat="1" applyFont="1" applyBorder="1" applyAlignment="1">
      <alignment horizontal="right" vertical="center" shrinkToFit="1"/>
    </xf>
    <xf numFmtId="193" fontId="53" fillId="0" borderId="10" xfId="0" applyNumberFormat="1" applyFont="1" applyBorder="1" applyAlignment="1">
      <alignment horizontal="center" vertical="center"/>
    </xf>
    <xf numFmtId="193" fontId="53" fillId="0" borderId="11" xfId="0" applyNumberFormat="1" applyFont="1" applyBorder="1" applyAlignment="1">
      <alignment horizontal="center" vertical="center"/>
    </xf>
    <xf numFmtId="193" fontId="50" fillId="0" borderId="24" xfId="0" applyNumberFormat="1" applyFont="1" applyBorder="1" applyAlignment="1">
      <alignment/>
    </xf>
    <xf numFmtId="193" fontId="50" fillId="0" borderId="32" xfId="0" applyNumberFormat="1" applyFont="1" applyBorder="1" applyAlignment="1">
      <alignment/>
    </xf>
    <xf numFmtId="193" fontId="53" fillId="0" borderId="33" xfId="0" applyNumberFormat="1" applyFont="1" applyBorder="1" applyAlignment="1">
      <alignment horizontal="center" vertical="center" wrapText="1"/>
    </xf>
    <xf numFmtId="193" fontId="54" fillId="0" borderId="21" xfId="48" applyNumberFormat="1" applyFont="1" applyBorder="1" applyAlignment="1">
      <alignment horizontal="right" vertical="center"/>
    </xf>
    <xf numFmtId="193" fontId="54" fillId="0" borderId="23" xfId="48" applyNumberFormat="1" applyFont="1" applyBorder="1" applyAlignment="1">
      <alignment horizontal="right" vertical="center"/>
    </xf>
    <xf numFmtId="193" fontId="53" fillId="0" borderId="21" xfId="0" applyNumberFormat="1" applyFont="1" applyBorder="1" applyAlignment="1">
      <alignment horizontal="center" vertical="center" wrapText="1"/>
    </xf>
    <xf numFmtId="193" fontId="53" fillId="0" borderId="27" xfId="0" applyNumberFormat="1" applyFont="1" applyBorder="1" applyAlignment="1">
      <alignment horizontal="center" vertical="center" wrapText="1"/>
    </xf>
    <xf numFmtId="193" fontId="55" fillId="0" borderId="34" xfId="48" applyNumberFormat="1" applyFont="1" applyBorder="1" applyAlignment="1">
      <alignment horizontal="right" vertical="center"/>
    </xf>
    <xf numFmtId="193" fontId="54" fillId="0" borderId="30" xfId="48" applyNumberFormat="1" applyFont="1" applyBorder="1" applyAlignment="1">
      <alignment horizontal="center" vertical="center" shrinkToFit="1"/>
    </xf>
    <xf numFmtId="0" fontId="51" fillId="0" borderId="24" xfId="0" applyFont="1" applyBorder="1" applyAlignment="1">
      <alignment/>
    </xf>
    <xf numFmtId="178" fontId="51" fillId="0" borderId="24" xfId="0" applyNumberFormat="1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27" xfId="0" applyFont="1" applyBorder="1" applyAlignment="1">
      <alignment/>
    </xf>
    <xf numFmtId="178" fontId="50" fillId="0" borderId="27" xfId="0" applyNumberFormat="1" applyFont="1" applyBorder="1" applyAlignment="1">
      <alignment/>
    </xf>
    <xf numFmtId="0" fontId="50" fillId="0" borderId="35" xfId="0" applyFont="1" applyBorder="1" applyAlignment="1">
      <alignment/>
    </xf>
    <xf numFmtId="193" fontId="55" fillId="0" borderId="21" xfId="48" applyNumberFormat="1" applyFont="1" applyBorder="1" applyAlignment="1">
      <alignment horizontal="right" vertical="center"/>
    </xf>
    <xf numFmtId="193" fontId="55" fillId="0" borderId="22" xfId="48" applyNumberFormat="1" applyFont="1" applyBorder="1" applyAlignment="1">
      <alignment horizontal="right" vertical="center"/>
    </xf>
    <xf numFmtId="193" fontId="53" fillId="0" borderId="24" xfId="48" applyNumberFormat="1" applyFont="1" applyBorder="1" applyAlignment="1">
      <alignment vertical="center"/>
    </xf>
    <xf numFmtId="193" fontId="53" fillId="0" borderId="25" xfId="48" applyNumberFormat="1" applyFont="1" applyBorder="1" applyAlignment="1">
      <alignment vertical="center"/>
    </xf>
    <xf numFmtId="193" fontId="54" fillId="0" borderId="30" xfId="48" applyNumberFormat="1" applyFont="1" applyBorder="1" applyAlignment="1">
      <alignment vertical="center"/>
    </xf>
    <xf numFmtId="193" fontId="55" fillId="0" borderId="30" xfId="48" applyNumberFormat="1" applyFont="1" applyBorder="1" applyAlignment="1">
      <alignment vertical="center"/>
    </xf>
    <xf numFmtId="193" fontId="55" fillId="0" borderId="34" xfId="48" applyNumberFormat="1" applyFont="1" applyBorder="1" applyAlignment="1">
      <alignment vertical="center"/>
    </xf>
    <xf numFmtId="193" fontId="54" fillId="0" borderId="31" xfId="48" applyNumberFormat="1" applyFont="1" applyBorder="1" applyAlignment="1">
      <alignment vertical="center"/>
    </xf>
    <xf numFmtId="193" fontId="53" fillId="0" borderId="28" xfId="0" applyNumberFormat="1" applyFont="1" applyBorder="1" applyAlignment="1">
      <alignment horizontal="center" vertical="center" wrapText="1"/>
    </xf>
    <xf numFmtId="193" fontId="56" fillId="0" borderId="28" xfId="48" applyNumberFormat="1" applyFont="1" applyBorder="1" applyAlignment="1">
      <alignment horizontal="right" vertical="center"/>
    </xf>
    <xf numFmtId="193" fontId="56" fillId="0" borderId="36" xfId="48" applyNumberFormat="1" applyFont="1" applyBorder="1" applyAlignment="1">
      <alignment horizontal="right" vertical="center"/>
    </xf>
    <xf numFmtId="193" fontId="53" fillId="0" borderId="28" xfId="48" applyNumberFormat="1" applyFont="1" applyBorder="1" applyAlignment="1">
      <alignment vertical="center"/>
    </xf>
    <xf numFmtId="193" fontId="56" fillId="0" borderId="28" xfId="48" applyNumberFormat="1" applyFont="1" applyBorder="1" applyAlignment="1">
      <alignment vertical="center"/>
    </xf>
    <xf numFmtId="193" fontId="56" fillId="0" borderId="36" xfId="48" applyNumberFormat="1" applyFont="1" applyBorder="1" applyAlignment="1">
      <alignment vertical="center"/>
    </xf>
    <xf numFmtId="193" fontId="53" fillId="0" borderId="27" xfId="48" applyNumberFormat="1" applyFont="1" applyBorder="1" applyAlignment="1">
      <alignment vertical="center"/>
    </xf>
    <xf numFmtId="193" fontId="53" fillId="0" borderId="37" xfId="48" applyNumberFormat="1" applyFont="1" applyBorder="1" applyAlignment="1">
      <alignment vertical="center"/>
    </xf>
    <xf numFmtId="193" fontId="53" fillId="0" borderId="10" xfId="0" applyNumberFormat="1" applyFont="1" applyBorder="1" applyAlignment="1">
      <alignment horizontal="center" vertical="center" wrapText="1"/>
    </xf>
    <xf numFmtId="193" fontId="53" fillId="0" borderId="28" xfId="0" applyNumberFormat="1" applyFont="1" applyBorder="1" applyAlignment="1">
      <alignment horizontal="center" vertical="center" wrapText="1"/>
    </xf>
    <xf numFmtId="193" fontId="53" fillId="0" borderId="38" xfId="0" applyNumberFormat="1" applyFont="1" applyBorder="1" applyAlignment="1">
      <alignment horizontal="center" vertical="center" wrapText="1"/>
    </xf>
    <xf numFmtId="193" fontId="53" fillId="0" borderId="39" xfId="0" applyNumberFormat="1" applyFont="1" applyBorder="1" applyAlignment="1">
      <alignment horizontal="center" vertical="center" wrapText="1"/>
    </xf>
    <xf numFmtId="193" fontId="53" fillId="0" borderId="40" xfId="0" applyNumberFormat="1" applyFont="1" applyBorder="1" applyAlignment="1">
      <alignment horizontal="center" vertical="center" wrapText="1"/>
    </xf>
    <xf numFmtId="193" fontId="53" fillId="0" borderId="41" xfId="0" applyNumberFormat="1" applyFont="1" applyBorder="1" applyAlignment="1">
      <alignment horizontal="center" vertical="center" wrapText="1"/>
    </xf>
    <xf numFmtId="193" fontId="53" fillId="0" borderId="42" xfId="0" applyNumberFormat="1" applyFont="1" applyBorder="1" applyAlignment="1">
      <alignment horizontal="center" vertical="center" wrapText="1"/>
    </xf>
    <xf numFmtId="193" fontId="58" fillId="0" borderId="41" xfId="0" applyNumberFormat="1" applyFont="1" applyBorder="1" applyAlignment="1">
      <alignment horizontal="center" vertical="center" wrapText="1"/>
    </xf>
    <xf numFmtId="193" fontId="58" fillId="0" borderId="43" xfId="0" applyNumberFormat="1" applyFont="1" applyBorder="1" applyAlignment="1">
      <alignment horizontal="center" vertical="center" wrapText="1"/>
    </xf>
    <xf numFmtId="193" fontId="53" fillId="0" borderId="43" xfId="0" applyNumberFormat="1" applyFont="1" applyBorder="1" applyAlignment="1">
      <alignment horizontal="center" vertical="center" wrapText="1"/>
    </xf>
    <xf numFmtId="193" fontId="54" fillId="0" borderId="44" xfId="48" applyNumberFormat="1" applyFont="1" applyBorder="1" applyAlignment="1">
      <alignment horizontal="center" vertical="center" wrapText="1"/>
    </xf>
    <xf numFmtId="193" fontId="54" fillId="0" borderId="26" xfId="48" applyNumberFormat="1" applyFont="1" applyBorder="1" applyAlignment="1">
      <alignment horizontal="center" vertical="center" wrapText="1"/>
    </xf>
    <xf numFmtId="193" fontId="54" fillId="0" borderId="10" xfId="48" applyNumberFormat="1" applyFont="1" applyBorder="1" applyAlignment="1">
      <alignment horizontal="center" vertical="center" wrapText="1"/>
    </xf>
    <xf numFmtId="193" fontId="53" fillId="0" borderId="10" xfId="48" applyNumberFormat="1" applyFont="1" applyBorder="1" applyAlignment="1">
      <alignment horizontal="center" vertical="center" wrapText="1"/>
    </xf>
    <xf numFmtId="193" fontId="53" fillId="0" borderId="21" xfId="48" applyNumberFormat="1" applyFont="1" applyBorder="1" applyAlignment="1">
      <alignment horizontal="center" vertical="center" wrapText="1"/>
    </xf>
    <xf numFmtId="193" fontId="54" fillId="0" borderId="30" xfId="0" applyNumberFormat="1" applyFont="1" applyBorder="1" applyAlignment="1">
      <alignment horizontal="center" vertical="center" wrapText="1"/>
    </xf>
    <xf numFmtId="193" fontId="53" fillId="0" borderId="45" xfId="48" applyNumberFormat="1" applyFont="1" applyBorder="1" applyAlignment="1">
      <alignment horizontal="center" vertical="center" wrapText="1"/>
    </xf>
    <xf numFmtId="193" fontId="53" fillId="0" borderId="24" xfId="48" applyNumberFormat="1" applyFont="1" applyBorder="1" applyAlignment="1">
      <alignment horizontal="center" vertical="center" wrapText="1"/>
    </xf>
    <xf numFmtId="193" fontId="53" fillId="0" borderId="46" xfId="48" applyNumberFormat="1" applyFont="1" applyBorder="1" applyAlignment="1">
      <alignment horizontal="center" vertical="center" wrapText="1"/>
    </xf>
    <xf numFmtId="193" fontId="53" fillId="0" borderId="47" xfId="48" applyNumberFormat="1" applyFont="1" applyBorder="1" applyAlignment="1">
      <alignment horizontal="center" vertical="center" wrapText="1"/>
    </xf>
    <xf numFmtId="193" fontId="53" fillId="0" borderId="43" xfId="48" applyNumberFormat="1" applyFont="1" applyBorder="1" applyAlignment="1">
      <alignment horizontal="center" vertical="center" wrapText="1"/>
    </xf>
    <xf numFmtId="193" fontId="53" fillId="0" borderId="41" xfId="48" applyNumberFormat="1" applyFont="1" applyBorder="1" applyAlignment="1">
      <alignment horizontal="center" vertical="center" wrapText="1"/>
    </xf>
    <xf numFmtId="193" fontId="53" fillId="0" borderId="11" xfId="0" applyNumberFormat="1" applyFont="1" applyBorder="1" applyAlignment="1">
      <alignment horizontal="center" vertical="center" wrapText="1"/>
    </xf>
    <xf numFmtId="193" fontId="53" fillId="0" borderId="24" xfId="0" applyNumberFormat="1" applyFont="1" applyBorder="1" applyAlignment="1">
      <alignment horizontal="center" vertical="center" wrapText="1"/>
    </xf>
    <xf numFmtId="193" fontId="53" fillId="0" borderId="21" xfId="0" applyNumberFormat="1" applyFont="1" applyBorder="1" applyAlignment="1">
      <alignment horizontal="center" vertical="center" wrapText="1"/>
    </xf>
    <xf numFmtId="193" fontId="54" fillId="0" borderId="21" xfId="48" applyNumberFormat="1" applyFont="1" applyBorder="1" applyAlignment="1">
      <alignment horizontal="center" vertical="center" wrapText="1"/>
    </xf>
    <xf numFmtId="193" fontId="53" fillId="0" borderId="48" xfId="48" applyNumberFormat="1" applyFont="1" applyBorder="1" applyAlignment="1">
      <alignment horizontal="center" vertical="center"/>
    </xf>
    <xf numFmtId="193" fontId="53" fillId="0" borderId="49" xfId="48" applyNumberFormat="1" applyFont="1" applyBorder="1" applyAlignment="1">
      <alignment horizontal="center" vertical="center"/>
    </xf>
    <xf numFmtId="193" fontId="53" fillId="0" borderId="50" xfId="48" applyNumberFormat="1" applyFont="1" applyBorder="1" applyAlignment="1">
      <alignment horizontal="center" vertical="center"/>
    </xf>
    <xf numFmtId="193" fontId="53" fillId="0" borderId="11" xfId="48" applyNumberFormat="1" applyFont="1" applyBorder="1" applyAlignment="1">
      <alignment horizontal="center" vertical="center" wrapText="1"/>
    </xf>
    <xf numFmtId="193" fontId="53" fillId="0" borderId="27" xfId="48" applyNumberFormat="1" applyFont="1" applyBorder="1" applyAlignment="1">
      <alignment horizontal="center" vertical="center" wrapText="1"/>
    </xf>
    <xf numFmtId="193" fontId="58" fillId="0" borderId="45" xfId="0" applyNumberFormat="1" applyFont="1" applyBorder="1" applyAlignment="1">
      <alignment horizontal="center" vertical="center" wrapText="1" shrinkToFit="1"/>
    </xf>
    <xf numFmtId="193" fontId="58" fillId="0" borderId="21" xfId="0" applyNumberFormat="1" applyFont="1" applyBorder="1" applyAlignment="1">
      <alignment horizontal="center" vertical="center" wrapText="1" shrinkToFit="1"/>
    </xf>
    <xf numFmtId="193" fontId="58" fillId="0" borderId="11" xfId="0" applyNumberFormat="1" applyFont="1" applyBorder="1" applyAlignment="1">
      <alignment horizontal="center" vertical="center" wrapText="1" shrinkToFit="1"/>
    </xf>
    <xf numFmtId="193" fontId="58" fillId="0" borderId="11" xfId="0" applyNumberFormat="1" applyFont="1" applyBorder="1" applyAlignment="1">
      <alignment horizontal="center" vertical="center"/>
    </xf>
    <xf numFmtId="193" fontId="58" fillId="0" borderId="21" xfId="0" applyNumberFormat="1" applyFont="1" applyBorder="1" applyAlignment="1">
      <alignment horizontal="center" vertical="center"/>
    </xf>
    <xf numFmtId="193" fontId="54" fillId="2" borderId="30" xfId="0" applyNumberFormat="1" applyFont="1" applyFill="1" applyBorder="1" applyAlignment="1">
      <alignment horizontal="center" vertical="center" wrapText="1"/>
    </xf>
    <xf numFmtId="193" fontId="54" fillId="2" borderId="12" xfId="0" applyNumberFormat="1" applyFont="1" applyFill="1" applyBorder="1" applyAlignment="1">
      <alignment horizontal="center" vertical="center" wrapText="1"/>
    </xf>
    <xf numFmtId="193" fontId="54" fillId="0" borderId="10" xfId="0" applyNumberFormat="1" applyFont="1" applyBorder="1" applyAlignment="1">
      <alignment horizontal="center" vertical="center" wrapText="1"/>
    </xf>
    <xf numFmtId="193" fontId="54" fillId="0" borderId="51" xfId="0" applyNumberFormat="1" applyFont="1" applyBorder="1" applyAlignment="1">
      <alignment horizontal="center" vertical="center" wrapText="1"/>
    </xf>
    <xf numFmtId="193" fontId="54" fillId="0" borderId="52" xfId="0" applyNumberFormat="1" applyFont="1" applyBorder="1" applyAlignment="1">
      <alignment horizontal="center" vertical="center" wrapText="1"/>
    </xf>
    <xf numFmtId="193" fontId="53" fillId="0" borderId="42" xfId="48" applyNumberFormat="1" applyFont="1" applyBorder="1" applyAlignment="1">
      <alignment horizontal="center" vertical="center" wrapText="1"/>
    </xf>
    <xf numFmtId="193" fontId="53" fillId="0" borderId="53" xfId="0" applyNumberFormat="1" applyFont="1" applyBorder="1" applyAlignment="1">
      <alignment horizontal="center" vertical="center" wrapText="1"/>
    </xf>
    <xf numFmtId="193" fontId="53" fillId="0" borderId="54" xfId="0" applyNumberFormat="1" applyFont="1" applyBorder="1" applyAlignment="1">
      <alignment horizontal="center" vertical="center"/>
    </xf>
    <xf numFmtId="193" fontId="53" fillId="0" borderId="55" xfId="0" applyNumberFormat="1" applyFont="1" applyBorder="1" applyAlignment="1">
      <alignment horizontal="center" vertical="center"/>
    </xf>
    <xf numFmtId="193" fontId="53" fillId="0" borderId="54" xfId="0" applyNumberFormat="1" applyFont="1" applyBorder="1" applyAlignment="1">
      <alignment horizontal="center" vertical="center" wrapText="1"/>
    </xf>
    <xf numFmtId="193" fontId="53" fillId="0" borderId="55" xfId="0" applyNumberFormat="1" applyFont="1" applyBorder="1" applyAlignment="1">
      <alignment horizontal="center" vertical="center" wrapText="1"/>
    </xf>
    <xf numFmtId="193" fontId="53" fillId="0" borderId="56" xfId="0" applyNumberFormat="1" applyFont="1" applyBorder="1" applyAlignment="1">
      <alignment horizontal="center" vertical="center" wrapText="1"/>
    </xf>
    <xf numFmtId="193" fontId="54" fillId="0" borderId="44" xfId="0" applyNumberFormat="1" applyFont="1" applyBorder="1" applyAlignment="1">
      <alignment horizontal="center" vertical="center" wrapText="1"/>
    </xf>
    <xf numFmtId="193" fontId="54" fillId="0" borderId="26" xfId="0" applyNumberFormat="1" applyFont="1" applyBorder="1" applyAlignment="1">
      <alignment horizontal="center" vertical="center" wrapText="1"/>
    </xf>
    <xf numFmtId="193" fontId="54" fillId="2" borderId="38" xfId="0" applyNumberFormat="1" applyFont="1" applyFill="1" applyBorder="1" applyAlignment="1">
      <alignment horizontal="center" vertical="center" wrapText="1"/>
    </xf>
    <xf numFmtId="193" fontId="54" fillId="2" borderId="57" xfId="0" applyNumberFormat="1" applyFont="1" applyFill="1" applyBorder="1" applyAlignment="1">
      <alignment horizontal="center" vertical="center" wrapText="1"/>
    </xf>
    <xf numFmtId="193" fontId="53" fillId="0" borderId="58" xfId="0" applyNumberFormat="1" applyFont="1" applyBorder="1" applyAlignment="1">
      <alignment horizontal="center" vertical="center" wrapText="1"/>
    </xf>
    <xf numFmtId="193" fontId="54" fillId="2" borderId="51" xfId="0" applyNumberFormat="1" applyFont="1" applyFill="1" applyBorder="1" applyAlignment="1">
      <alignment horizontal="center" vertical="center"/>
    </xf>
    <xf numFmtId="193" fontId="54" fillId="2" borderId="59" xfId="0" applyNumberFormat="1" applyFont="1" applyFill="1" applyBorder="1" applyAlignment="1">
      <alignment horizontal="center" vertical="center"/>
    </xf>
    <xf numFmtId="193" fontId="54" fillId="2" borderId="30" xfId="0" applyNumberFormat="1" applyFont="1" applyFill="1" applyBorder="1" applyAlignment="1">
      <alignment horizontal="center" vertical="center"/>
    </xf>
    <xf numFmtId="0" fontId="59" fillId="0" borderId="60" xfId="0" applyFont="1" applyBorder="1" applyAlignment="1">
      <alignment horizontal="center" vertical="center" wrapText="1"/>
    </xf>
    <xf numFmtId="0" fontId="59" fillId="0" borderId="61" xfId="0" applyFont="1" applyBorder="1" applyAlignment="1">
      <alignment vertical="center"/>
    </xf>
    <xf numFmtId="0" fontId="59" fillId="0" borderId="62" xfId="0" applyFont="1" applyBorder="1" applyAlignment="1">
      <alignment vertical="center"/>
    </xf>
    <xf numFmtId="193" fontId="60" fillId="0" borderId="0" xfId="0" applyNumberFormat="1" applyFont="1" applyAlignment="1">
      <alignment horizontal="left" vertical="center"/>
    </xf>
    <xf numFmtId="193" fontId="54" fillId="2" borderId="46" xfId="0" applyNumberFormat="1" applyFont="1" applyFill="1" applyBorder="1" applyAlignment="1">
      <alignment horizontal="center" vertical="center" wrapText="1"/>
    </xf>
    <xf numFmtId="193" fontId="54" fillId="2" borderId="63" xfId="0" applyNumberFormat="1" applyFont="1" applyFill="1" applyBorder="1" applyAlignment="1">
      <alignment horizontal="center" vertical="center" wrapText="1"/>
    </xf>
    <xf numFmtId="193" fontId="54" fillId="2" borderId="45" xfId="0" applyNumberFormat="1" applyFont="1" applyFill="1" applyBorder="1" applyAlignment="1">
      <alignment horizontal="center" vertical="center" wrapText="1"/>
    </xf>
    <xf numFmtId="193" fontId="54" fillId="2" borderId="64" xfId="0" applyNumberFormat="1" applyFont="1" applyFill="1" applyBorder="1" applyAlignment="1">
      <alignment horizontal="center" vertical="center" wrapText="1"/>
    </xf>
    <xf numFmtId="193" fontId="54" fillId="2" borderId="60" xfId="0" applyNumberFormat="1" applyFont="1" applyFill="1" applyBorder="1" applyAlignment="1">
      <alignment horizontal="center" vertical="center"/>
    </xf>
    <xf numFmtId="193" fontId="54" fillId="2" borderId="61" xfId="0" applyNumberFormat="1" applyFont="1" applyFill="1" applyBorder="1" applyAlignment="1">
      <alignment horizontal="center" vertical="center"/>
    </xf>
    <xf numFmtId="193" fontId="54" fillId="2" borderId="65" xfId="0" applyNumberFormat="1" applyFont="1" applyFill="1" applyBorder="1" applyAlignment="1">
      <alignment horizontal="center" vertical="center"/>
    </xf>
    <xf numFmtId="193" fontId="54" fillId="2" borderId="66" xfId="0" applyNumberFormat="1" applyFont="1" applyFill="1" applyBorder="1" applyAlignment="1">
      <alignment horizontal="center" vertical="center"/>
    </xf>
    <xf numFmtId="193" fontId="54" fillId="2" borderId="62" xfId="0" applyNumberFormat="1" applyFont="1" applyFill="1" applyBorder="1" applyAlignment="1">
      <alignment horizontal="center" vertical="center"/>
    </xf>
    <xf numFmtId="193" fontId="50" fillId="0" borderId="0" xfId="0" applyNumberFormat="1" applyFont="1" applyAlignment="1">
      <alignment horizontal="right" vertical="center"/>
    </xf>
    <xf numFmtId="193" fontId="54" fillId="0" borderId="67" xfId="0" applyNumberFormat="1" applyFont="1" applyBorder="1" applyAlignment="1">
      <alignment horizontal="center" vertical="center" wrapText="1"/>
    </xf>
    <xf numFmtId="193" fontId="54" fillId="0" borderId="68" xfId="0" applyNumberFormat="1" applyFont="1" applyBorder="1" applyAlignment="1">
      <alignment horizontal="center" vertical="center" wrapText="1"/>
    </xf>
    <xf numFmtId="193" fontId="54" fillId="0" borderId="69" xfId="0" applyNumberFormat="1" applyFont="1" applyBorder="1" applyAlignment="1">
      <alignment horizontal="center" vertical="center" wrapText="1"/>
    </xf>
    <xf numFmtId="193" fontId="54" fillId="0" borderId="69" xfId="48" applyNumberFormat="1" applyFont="1" applyBorder="1" applyAlignment="1">
      <alignment horizontal="center" vertical="center" wrapText="1"/>
    </xf>
    <xf numFmtId="193" fontId="54" fillId="0" borderId="14" xfId="48" applyNumberFormat="1" applyFont="1" applyBorder="1" applyAlignment="1">
      <alignment horizontal="center" vertical="center" wrapText="1"/>
    </xf>
    <xf numFmtId="193" fontId="53" fillId="0" borderId="47" xfId="48" applyNumberFormat="1" applyFont="1" applyBorder="1" applyAlignment="1">
      <alignment horizontal="center" vertical="center"/>
    </xf>
    <xf numFmtId="193" fontId="53" fillId="0" borderId="42" xfId="48" applyNumberFormat="1" applyFont="1" applyBorder="1" applyAlignment="1">
      <alignment horizontal="center" vertical="center"/>
    </xf>
    <xf numFmtId="193" fontId="54" fillId="0" borderId="70" xfId="0" applyNumberFormat="1" applyFont="1" applyBorder="1" applyAlignment="1">
      <alignment horizontal="center" vertical="center" wrapText="1"/>
    </xf>
    <xf numFmtId="193" fontId="54" fillId="0" borderId="50" xfId="0" applyNumberFormat="1" applyFont="1" applyBorder="1" applyAlignment="1">
      <alignment horizontal="center" vertical="center" wrapText="1"/>
    </xf>
    <xf numFmtId="193" fontId="53" fillId="0" borderId="27" xfId="0" applyNumberFormat="1" applyFont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Normal="110" zoomScaleSheetLayoutView="100" zoomScalePageLayoutView="0" workbookViewId="0" topLeftCell="A1">
      <selection activeCell="L56" sqref="L56"/>
    </sheetView>
  </sheetViews>
  <sheetFormatPr defaultColWidth="8.88671875" defaultRowHeight="13.5"/>
  <cols>
    <col min="1" max="1" width="7.88671875" style="1" customWidth="1"/>
    <col min="2" max="2" width="8.6640625" style="1" customWidth="1"/>
    <col min="3" max="3" width="16.77734375" style="1" bestFit="1" customWidth="1"/>
    <col min="4" max="5" width="9.77734375" style="1" customWidth="1"/>
    <col min="6" max="6" width="9.21484375" style="1" customWidth="1"/>
    <col min="7" max="7" width="8.21484375" style="1" customWidth="1"/>
    <col min="8" max="8" width="7.4453125" style="1" customWidth="1"/>
    <col min="9" max="9" width="8.3359375" style="1" customWidth="1"/>
    <col min="10" max="10" width="11.5546875" style="1" customWidth="1"/>
    <col min="11" max="12" width="9.77734375" style="1" customWidth="1"/>
    <col min="13" max="13" width="9.21484375" style="1" customWidth="1"/>
    <col min="14" max="14" width="8.21484375" style="3" customWidth="1"/>
    <col min="15" max="16384" width="8.88671875" style="1" customWidth="1"/>
  </cols>
  <sheetData>
    <row r="1" spans="3:14" ht="50.25" customHeight="1" thickBot="1">
      <c r="C1" s="166" t="s">
        <v>76</v>
      </c>
      <c r="D1" s="167"/>
      <c r="E1" s="167"/>
      <c r="F1" s="167"/>
      <c r="G1" s="167"/>
      <c r="H1" s="167"/>
      <c r="I1" s="167"/>
      <c r="J1" s="167"/>
      <c r="K1" s="167"/>
      <c r="L1" s="168"/>
      <c r="N1" s="2"/>
    </row>
    <row r="2" ht="11.25" customHeight="1"/>
    <row r="3" spans="1:14" ht="22.5" customHeight="1" thickBot="1">
      <c r="A3" s="169" t="s">
        <v>5</v>
      </c>
      <c r="B3" s="169"/>
      <c r="C3" s="169"/>
      <c r="D3" s="13"/>
      <c r="E3" s="13"/>
      <c r="F3" s="13"/>
      <c r="G3" s="13"/>
      <c r="H3" s="13"/>
      <c r="I3" s="13"/>
      <c r="J3" s="13"/>
      <c r="K3" s="13"/>
      <c r="L3" s="13"/>
      <c r="M3" s="179" t="s">
        <v>6</v>
      </c>
      <c r="N3" s="179"/>
    </row>
    <row r="4" spans="1:14" ht="22.5" customHeight="1" thickBot="1">
      <c r="A4" s="174" t="s">
        <v>7</v>
      </c>
      <c r="B4" s="175"/>
      <c r="C4" s="175"/>
      <c r="D4" s="175"/>
      <c r="E4" s="175"/>
      <c r="F4" s="175"/>
      <c r="G4" s="176"/>
      <c r="H4" s="177" t="s">
        <v>8</v>
      </c>
      <c r="I4" s="175"/>
      <c r="J4" s="175"/>
      <c r="K4" s="175"/>
      <c r="L4" s="175"/>
      <c r="M4" s="175"/>
      <c r="N4" s="178"/>
    </row>
    <row r="5" spans="1:14" ht="22.5" customHeight="1">
      <c r="A5" s="160" t="s">
        <v>9</v>
      </c>
      <c r="B5" s="146" t="s">
        <v>10</v>
      </c>
      <c r="C5" s="146" t="s">
        <v>11</v>
      </c>
      <c r="D5" s="146" t="s">
        <v>72</v>
      </c>
      <c r="E5" s="146" t="s">
        <v>73</v>
      </c>
      <c r="F5" s="165" t="s">
        <v>12</v>
      </c>
      <c r="G5" s="165"/>
      <c r="H5" s="170" t="s">
        <v>9</v>
      </c>
      <c r="I5" s="172" t="s">
        <v>10</v>
      </c>
      <c r="J5" s="172" t="s">
        <v>11</v>
      </c>
      <c r="K5" s="146" t="s">
        <v>72</v>
      </c>
      <c r="L5" s="146" t="s">
        <v>73</v>
      </c>
      <c r="M5" s="163" t="s">
        <v>12</v>
      </c>
      <c r="N5" s="164"/>
    </row>
    <row r="6" spans="1:14" ht="22.5" customHeight="1" thickBot="1">
      <c r="A6" s="161"/>
      <c r="B6" s="147"/>
      <c r="C6" s="147"/>
      <c r="D6" s="147"/>
      <c r="E6" s="147"/>
      <c r="F6" s="14" t="s">
        <v>13</v>
      </c>
      <c r="G6" s="14" t="s">
        <v>14</v>
      </c>
      <c r="H6" s="171"/>
      <c r="I6" s="173"/>
      <c r="J6" s="173"/>
      <c r="K6" s="147"/>
      <c r="L6" s="147"/>
      <c r="M6" s="14" t="s">
        <v>13</v>
      </c>
      <c r="N6" s="15" t="s">
        <v>14</v>
      </c>
    </row>
    <row r="7" spans="1:14" ht="21.75" customHeight="1" thickTop="1">
      <c r="A7" s="180" t="s">
        <v>15</v>
      </c>
      <c r="B7" s="181"/>
      <c r="C7" s="182"/>
      <c r="D7" s="16">
        <f>D11+D21+D30+D34+D39+D27+D8+D18</f>
        <v>921993</v>
      </c>
      <c r="E7" s="16">
        <f>E11+E21+E30+E34+E39+E27+E8+E18</f>
        <v>897333</v>
      </c>
      <c r="F7" s="17">
        <f aca="true" t="shared" si="0" ref="F7:F13">(E7-D7)</f>
        <v>-24660</v>
      </c>
      <c r="G7" s="18">
        <f>(E7-D7)/D7*100</f>
        <v>-2.6746406968382623</v>
      </c>
      <c r="H7" s="183" t="s">
        <v>16</v>
      </c>
      <c r="I7" s="184"/>
      <c r="J7" s="184"/>
      <c r="K7" s="16">
        <f>SUM(K8+K33+K52+K28+K48+K50)</f>
        <v>921993</v>
      </c>
      <c r="L7" s="16">
        <f>SUM(L8,L28,L33,L45,L48,L50,L52)+1</f>
        <v>897333</v>
      </c>
      <c r="M7" s="16">
        <f aca="true" t="shared" si="1" ref="M7:M16">(L7-K7)</f>
        <v>-24660</v>
      </c>
      <c r="N7" s="19">
        <f aca="true" t="shared" si="2" ref="N7:N17">(L7-K7)/K7*100</f>
        <v>-2.6746406968382623</v>
      </c>
    </row>
    <row r="8" spans="1:14" ht="21.75" customHeight="1">
      <c r="A8" s="152" t="s">
        <v>81</v>
      </c>
      <c r="B8" s="148" t="s">
        <v>17</v>
      </c>
      <c r="C8" s="148"/>
      <c r="D8" s="20">
        <f>D9</f>
        <v>0</v>
      </c>
      <c r="E8" s="20">
        <f>E9</f>
        <v>26400</v>
      </c>
      <c r="F8" s="21">
        <f t="shared" si="0"/>
        <v>26400</v>
      </c>
      <c r="G8" s="22">
        <v>100</v>
      </c>
      <c r="H8" s="131" t="s">
        <v>18</v>
      </c>
      <c r="I8" s="122" t="s">
        <v>17</v>
      </c>
      <c r="J8" s="122"/>
      <c r="K8" s="20">
        <f>K9+K16+K21-1</f>
        <v>180900</v>
      </c>
      <c r="L8" s="20">
        <f>L9+L16+L21-1</f>
        <v>190450</v>
      </c>
      <c r="M8" s="20">
        <f t="shared" si="1"/>
        <v>9550</v>
      </c>
      <c r="N8" s="23">
        <f t="shared" si="2"/>
        <v>5.279159756771698</v>
      </c>
    </row>
    <row r="9" spans="1:16" ht="21.75" customHeight="1">
      <c r="A9" s="153"/>
      <c r="B9" s="110" t="s">
        <v>82</v>
      </c>
      <c r="C9" s="24" t="s">
        <v>19</v>
      </c>
      <c r="D9" s="20">
        <f>D10</f>
        <v>0</v>
      </c>
      <c r="E9" s="20">
        <f>E10</f>
        <v>26400</v>
      </c>
      <c r="F9" s="21">
        <f t="shared" si="0"/>
        <v>26400</v>
      </c>
      <c r="G9" s="22">
        <v>100</v>
      </c>
      <c r="H9" s="129"/>
      <c r="I9" s="139" t="s">
        <v>20</v>
      </c>
      <c r="J9" s="25" t="s">
        <v>19</v>
      </c>
      <c r="K9" s="20">
        <f>SUM(K10:K15)+1</f>
        <v>166301</v>
      </c>
      <c r="L9" s="20">
        <f>SUM(L10:L15)-1</f>
        <v>170904</v>
      </c>
      <c r="M9" s="20">
        <f t="shared" si="1"/>
        <v>4603</v>
      </c>
      <c r="N9" s="23">
        <f t="shared" si="2"/>
        <v>2.7678727127317333</v>
      </c>
      <c r="P9" s="8"/>
    </row>
    <row r="10" spans="1:14" ht="21.75" customHeight="1">
      <c r="A10" s="154"/>
      <c r="B10" s="110"/>
      <c r="C10" s="26" t="s">
        <v>83</v>
      </c>
      <c r="D10" s="27">
        <v>0</v>
      </c>
      <c r="E10" s="27">
        <v>26400</v>
      </c>
      <c r="F10" s="28">
        <f t="shared" si="0"/>
        <v>26400</v>
      </c>
      <c r="G10" s="29">
        <v>100</v>
      </c>
      <c r="H10" s="129"/>
      <c r="I10" s="127"/>
      <c r="J10" s="70" t="s">
        <v>21</v>
      </c>
      <c r="K10" s="30">
        <v>101490</v>
      </c>
      <c r="L10" s="30">
        <v>100568</v>
      </c>
      <c r="M10" s="30">
        <f>(L10-K10)</f>
        <v>-922</v>
      </c>
      <c r="N10" s="31">
        <f t="shared" si="2"/>
        <v>-0.90846388806779</v>
      </c>
    </row>
    <row r="11" spans="1:14" ht="21.75" customHeight="1">
      <c r="A11" s="152" t="s">
        <v>84</v>
      </c>
      <c r="B11" s="148" t="s">
        <v>17</v>
      </c>
      <c r="C11" s="148"/>
      <c r="D11" s="20">
        <f>D12+D14</f>
        <v>124525</v>
      </c>
      <c r="E11" s="20">
        <f>E12+E14</f>
        <v>130525</v>
      </c>
      <c r="F11" s="21">
        <f t="shared" si="0"/>
        <v>6000</v>
      </c>
      <c r="G11" s="22">
        <f aca="true" t="shared" si="3" ref="G11:G47">(E11-D11)/D11*100</f>
        <v>4.818309576390283</v>
      </c>
      <c r="H11" s="129"/>
      <c r="I11" s="127"/>
      <c r="J11" s="70" t="s">
        <v>36</v>
      </c>
      <c r="K11" s="30">
        <v>18477</v>
      </c>
      <c r="L11" s="30">
        <v>18119</v>
      </c>
      <c r="M11" s="30">
        <f>L11-K11</f>
        <v>-358</v>
      </c>
      <c r="N11" s="31">
        <f t="shared" si="2"/>
        <v>-1.9375439735887863</v>
      </c>
    </row>
    <row r="12" spans="1:14" ht="21.75" customHeight="1">
      <c r="A12" s="155"/>
      <c r="B12" s="132" t="s">
        <v>84</v>
      </c>
      <c r="C12" s="24" t="s">
        <v>19</v>
      </c>
      <c r="D12" s="20">
        <f>D13</f>
        <v>100000</v>
      </c>
      <c r="E12" s="20">
        <f>E13</f>
        <v>100000</v>
      </c>
      <c r="F12" s="21">
        <f t="shared" si="0"/>
        <v>0</v>
      </c>
      <c r="G12" s="22">
        <f t="shared" si="3"/>
        <v>0</v>
      </c>
      <c r="H12" s="129"/>
      <c r="I12" s="127"/>
      <c r="J12" s="70" t="s">
        <v>37</v>
      </c>
      <c r="K12" s="30">
        <v>9912</v>
      </c>
      <c r="L12" s="30">
        <v>9951</v>
      </c>
      <c r="M12" s="30">
        <f>(L12-K12)</f>
        <v>39</v>
      </c>
      <c r="N12" s="31">
        <f t="shared" si="2"/>
        <v>0.39346246973365623</v>
      </c>
    </row>
    <row r="13" spans="1:14" ht="21.75" customHeight="1">
      <c r="A13" s="155"/>
      <c r="B13" s="133"/>
      <c r="C13" s="26" t="s">
        <v>85</v>
      </c>
      <c r="D13" s="27">
        <v>100000</v>
      </c>
      <c r="E13" s="27">
        <v>100000</v>
      </c>
      <c r="F13" s="28">
        <f t="shared" si="0"/>
        <v>0</v>
      </c>
      <c r="G13" s="29">
        <f t="shared" si="3"/>
        <v>0</v>
      </c>
      <c r="H13" s="129"/>
      <c r="I13" s="127"/>
      <c r="J13" s="70" t="s">
        <v>48</v>
      </c>
      <c r="K13" s="30">
        <v>11696</v>
      </c>
      <c r="L13" s="30">
        <v>11742</v>
      </c>
      <c r="M13" s="30">
        <f t="shared" si="1"/>
        <v>46</v>
      </c>
      <c r="N13" s="31">
        <f t="shared" si="2"/>
        <v>0.393296853625171</v>
      </c>
    </row>
    <row r="14" spans="1:14" ht="21.75" customHeight="1">
      <c r="A14" s="155"/>
      <c r="B14" s="133"/>
      <c r="C14" s="32" t="s">
        <v>19</v>
      </c>
      <c r="D14" s="20">
        <f>SUM(D15:D17)</f>
        <v>24525</v>
      </c>
      <c r="E14" s="20">
        <f>SUM(E15:E17)</f>
        <v>30525</v>
      </c>
      <c r="F14" s="21">
        <f>E14-D14</f>
        <v>6000</v>
      </c>
      <c r="G14" s="22">
        <f t="shared" si="3"/>
        <v>24.464831804281346</v>
      </c>
      <c r="H14" s="129"/>
      <c r="I14" s="127"/>
      <c r="J14" s="70" t="s">
        <v>0</v>
      </c>
      <c r="K14" s="30">
        <v>24525</v>
      </c>
      <c r="L14" s="30">
        <v>30525</v>
      </c>
      <c r="M14" s="30">
        <f t="shared" si="1"/>
        <v>6000</v>
      </c>
      <c r="N14" s="31">
        <f t="shared" si="2"/>
        <v>24.464831804281346</v>
      </c>
    </row>
    <row r="15" spans="1:14" ht="21.75" customHeight="1">
      <c r="A15" s="155"/>
      <c r="B15" s="133"/>
      <c r="C15" s="33" t="s">
        <v>86</v>
      </c>
      <c r="D15" s="27">
        <v>24525</v>
      </c>
      <c r="E15" s="27">
        <v>30525</v>
      </c>
      <c r="F15" s="34">
        <f>E15-D15</f>
        <v>6000</v>
      </c>
      <c r="G15" s="29">
        <f t="shared" si="3"/>
        <v>24.464831804281346</v>
      </c>
      <c r="H15" s="129"/>
      <c r="I15" s="124"/>
      <c r="J15" s="35" t="s">
        <v>1</v>
      </c>
      <c r="K15" s="27">
        <v>200</v>
      </c>
      <c r="L15" s="27">
        <v>0</v>
      </c>
      <c r="M15" s="27">
        <f t="shared" si="1"/>
        <v>-200</v>
      </c>
      <c r="N15" s="36">
        <f t="shared" si="2"/>
        <v>-100</v>
      </c>
    </row>
    <row r="16" spans="1:14" ht="21.75" customHeight="1">
      <c r="A16" s="155"/>
      <c r="B16" s="133"/>
      <c r="C16" s="37" t="s">
        <v>52</v>
      </c>
      <c r="D16" s="27">
        <v>0</v>
      </c>
      <c r="E16" s="27">
        <v>0</v>
      </c>
      <c r="F16" s="34">
        <f>E16-D16</f>
        <v>0</v>
      </c>
      <c r="G16" s="29">
        <v>0</v>
      </c>
      <c r="H16" s="129"/>
      <c r="I16" s="139" t="s">
        <v>77</v>
      </c>
      <c r="J16" s="38" t="s">
        <v>19</v>
      </c>
      <c r="K16" s="20">
        <f>SUM(K17:K18)</f>
        <v>1800</v>
      </c>
      <c r="L16" s="20">
        <f>SUM(L17:L18)</f>
        <v>1800</v>
      </c>
      <c r="M16" s="20">
        <f t="shared" si="1"/>
        <v>0</v>
      </c>
      <c r="N16" s="23">
        <f t="shared" si="2"/>
        <v>0</v>
      </c>
    </row>
    <row r="17" spans="1:14" ht="21.75" customHeight="1">
      <c r="A17" s="156"/>
      <c r="B17" s="134"/>
      <c r="C17" s="39"/>
      <c r="D17" s="40"/>
      <c r="E17" s="40"/>
      <c r="F17" s="41"/>
      <c r="G17" s="42"/>
      <c r="H17" s="129"/>
      <c r="I17" s="127"/>
      <c r="J17" s="70" t="s">
        <v>38</v>
      </c>
      <c r="K17" s="30">
        <v>1200</v>
      </c>
      <c r="L17" s="30">
        <v>1200</v>
      </c>
      <c r="M17" s="30">
        <f>L17-K17</f>
        <v>0</v>
      </c>
      <c r="N17" s="31">
        <f t="shared" si="2"/>
        <v>0</v>
      </c>
    </row>
    <row r="18" spans="1:14" ht="21.75" customHeight="1">
      <c r="A18" s="152" t="s">
        <v>22</v>
      </c>
      <c r="B18" s="158" t="s">
        <v>17</v>
      </c>
      <c r="C18" s="159"/>
      <c r="D18" s="20">
        <f>D19</f>
        <v>0</v>
      </c>
      <c r="E18" s="20">
        <f>E19</f>
        <v>0</v>
      </c>
      <c r="F18" s="21">
        <f>E18-D18</f>
        <v>0</v>
      </c>
      <c r="G18" s="22">
        <v>0</v>
      </c>
      <c r="H18" s="129"/>
      <c r="I18" s="127"/>
      <c r="J18" s="35" t="s">
        <v>39</v>
      </c>
      <c r="K18" s="27">
        <v>600</v>
      </c>
      <c r="L18" s="27">
        <v>600</v>
      </c>
      <c r="M18" s="27">
        <f>L18-K18</f>
        <v>0</v>
      </c>
      <c r="N18" s="36">
        <f>(L18-K18)/K18*100</f>
        <v>0</v>
      </c>
    </row>
    <row r="19" spans="1:14" ht="21.75" customHeight="1">
      <c r="A19" s="155"/>
      <c r="B19" s="110" t="s">
        <v>22</v>
      </c>
      <c r="C19" s="32" t="s">
        <v>19</v>
      </c>
      <c r="D19" s="20">
        <f>D20</f>
        <v>0</v>
      </c>
      <c r="E19" s="20">
        <f>E20</f>
        <v>0</v>
      </c>
      <c r="F19" s="21">
        <f>E19-D19</f>
        <v>0</v>
      </c>
      <c r="G19" s="22">
        <v>0</v>
      </c>
      <c r="H19" s="129"/>
      <c r="I19" s="127"/>
      <c r="J19" s="56"/>
      <c r="K19" s="96"/>
      <c r="L19" s="96"/>
      <c r="M19" s="96"/>
      <c r="N19" s="97"/>
    </row>
    <row r="20" spans="1:14" ht="21.75" customHeight="1" thickBot="1">
      <c r="A20" s="157"/>
      <c r="B20" s="111"/>
      <c r="C20" s="102" t="s">
        <v>23</v>
      </c>
      <c r="D20" s="105">
        <v>0</v>
      </c>
      <c r="E20" s="105">
        <v>0</v>
      </c>
      <c r="F20" s="106">
        <f>E20-D20</f>
        <v>0</v>
      </c>
      <c r="G20" s="107">
        <v>0</v>
      </c>
      <c r="H20" s="151"/>
      <c r="I20" s="140"/>
      <c r="J20" s="61"/>
      <c r="K20" s="108"/>
      <c r="L20" s="108"/>
      <c r="M20" s="108"/>
      <c r="N20" s="109"/>
    </row>
    <row r="21" spans="1:14" ht="21.75" customHeight="1">
      <c r="A21" s="162" t="s">
        <v>87</v>
      </c>
      <c r="B21" s="149" t="s">
        <v>17</v>
      </c>
      <c r="C21" s="150"/>
      <c r="D21" s="98">
        <f>D22</f>
        <v>221652</v>
      </c>
      <c r="E21" s="98">
        <f>E22</f>
        <v>211560</v>
      </c>
      <c r="F21" s="99">
        <f>E21-D21</f>
        <v>-10092</v>
      </c>
      <c r="G21" s="100">
        <f t="shared" si="3"/>
        <v>-4.553083211520762</v>
      </c>
      <c r="H21" s="128" t="s">
        <v>18</v>
      </c>
      <c r="I21" s="126" t="s">
        <v>26</v>
      </c>
      <c r="J21" s="67" t="s">
        <v>19</v>
      </c>
      <c r="K21" s="98">
        <f>SUM(K22:K27)</f>
        <v>12800</v>
      </c>
      <c r="L21" s="98">
        <f>SUM(L22:L27)</f>
        <v>17747</v>
      </c>
      <c r="M21" s="98">
        <f aca="true" t="shared" si="4" ref="M21:M27">(L21-K21)</f>
        <v>4947</v>
      </c>
      <c r="N21" s="101">
        <f>(L21-K21)/K21*100</f>
        <v>38.6484375</v>
      </c>
    </row>
    <row r="22" spans="1:14" ht="21.75" customHeight="1">
      <c r="A22" s="155"/>
      <c r="B22" s="132" t="s">
        <v>87</v>
      </c>
      <c r="C22" s="32" t="s">
        <v>24</v>
      </c>
      <c r="D22" s="20">
        <f>SUM(D23:D26)</f>
        <v>221652</v>
      </c>
      <c r="E22" s="20">
        <f>SUM(E23:E26)</f>
        <v>211560</v>
      </c>
      <c r="F22" s="21">
        <f>(E22-D22)</f>
        <v>-10092</v>
      </c>
      <c r="G22" s="22">
        <f t="shared" si="3"/>
        <v>-4.553083211520762</v>
      </c>
      <c r="H22" s="129"/>
      <c r="I22" s="127"/>
      <c r="J22" s="70" t="s">
        <v>2</v>
      </c>
      <c r="K22" s="30">
        <v>1817</v>
      </c>
      <c r="L22" s="30">
        <v>2300</v>
      </c>
      <c r="M22" s="30">
        <f t="shared" si="4"/>
        <v>483</v>
      </c>
      <c r="N22" s="31">
        <f>(L22-K22)/K22*100</f>
        <v>26.582278481012654</v>
      </c>
    </row>
    <row r="23" spans="1:14" ht="21.75" customHeight="1">
      <c r="A23" s="155"/>
      <c r="B23" s="133"/>
      <c r="C23" s="12" t="s">
        <v>61</v>
      </c>
      <c r="D23" s="9">
        <v>57713</v>
      </c>
      <c r="E23" s="30">
        <v>0</v>
      </c>
      <c r="F23" s="21">
        <f>(E23-D23)</f>
        <v>-57713</v>
      </c>
      <c r="G23" s="22">
        <f t="shared" si="3"/>
        <v>-100</v>
      </c>
      <c r="H23" s="129"/>
      <c r="I23" s="127"/>
      <c r="J23" s="70" t="s">
        <v>3</v>
      </c>
      <c r="K23" s="30">
        <v>3758</v>
      </c>
      <c r="L23" s="30">
        <v>4766</v>
      </c>
      <c r="M23" s="30">
        <f t="shared" si="4"/>
        <v>1008</v>
      </c>
      <c r="N23" s="31">
        <f>(L23-K23)/K23*100</f>
        <v>26.82277807344332</v>
      </c>
    </row>
    <row r="24" spans="1:14" ht="21.75" customHeight="1">
      <c r="A24" s="155"/>
      <c r="B24" s="133"/>
      <c r="C24" s="12" t="s">
        <v>62</v>
      </c>
      <c r="D24" s="9">
        <v>162028</v>
      </c>
      <c r="E24" s="30">
        <v>0</v>
      </c>
      <c r="F24" s="21">
        <f>(E24-D24)</f>
        <v>-162028</v>
      </c>
      <c r="G24" s="22">
        <f t="shared" si="3"/>
        <v>-100</v>
      </c>
      <c r="H24" s="129"/>
      <c r="I24" s="127"/>
      <c r="J24" s="70" t="s">
        <v>4</v>
      </c>
      <c r="K24" s="30">
        <v>1896</v>
      </c>
      <c r="L24" s="30">
        <v>2741</v>
      </c>
      <c r="M24" s="30">
        <f t="shared" si="4"/>
        <v>845</v>
      </c>
      <c r="N24" s="31">
        <f aca="true" t="shared" si="5" ref="N24:N31">(L24-K24)/K24*100</f>
        <v>44.56751054852321</v>
      </c>
    </row>
    <row r="25" spans="1:14" ht="21.75" customHeight="1">
      <c r="A25" s="155"/>
      <c r="B25" s="133"/>
      <c r="C25" s="11" t="s">
        <v>63</v>
      </c>
      <c r="D25" s="10">
        <v>1911</v>
      </c>
      <c r="E25" s="30">
        <v>0</v>
      </c>
      <c r="F25" s="21">
        <f>(E25-D25)</f>
        <v>-1911</v>
      </c>
      <c r="G25" s="22">
        <f t="shared" si="3"/>
        <v>-100</v>
      </c>
      <c r="H25" s="129"/>
      <c r="I25" s="127"/>
      <c r="J25" s="50" t="s">
        <v>29</v>
      </c>
      <c r="K25" s="51">
        <v>3663</v>
      </c>
      <c r="L25" s="51">
        <v>3930</v>
      </c>
      <c r="M25" s="51">
        <f t="shared" si="4"/>
        <v>267</v>
      </c>
      <c r="N25" s="52">
        <f t="shared" si="5"/>
        <v>7.28910728910729</v>
      </c>
    </row>
    <row r="26" spans="1:14" ht="21.75" customHeight="1">
      <c r="A26" s="156"/>
      <c r="B26" s="134"/>
      <c r="C26" s="37" t="s">
        <v>87</v>
      </c>
      <c r="D26" s="54">
        <v>0</v>
      </c>
      <c r="E26" s="54">
        <v>211560</v>
      </c>
      <c r="F26" s="34">
        <f>E26-D26</f>
        <v>211560</v>
      </c>
      <c r="G26" s="55">
        <v>100</v>
      </c>
      <c r="H26" s="129"/>
      <c r="I26" s="127"/>
      <c r="J26" s="70" t="s">
        <v>30</v>
      </c>
      <c r="K26" s="44">
        <v>1436</v>
      </c>
      <c r="L26" s="44">
        <v>2460</v>
      </c>
      <c r="M26" s="44">
        <f t="shared" si="4"/>
        <v>1024</v>
      </c>
      <c r="N26" s="53">
        <f t="shared" si="5"/>
        <v>71.3091922005571</v>
      </c>
    </row>
    <row r="27" spans="1:14" ht="21.75" customHeight="1">
      <c r="A27" s="152" t="s">
        <v>64</v>
      </c>
      <c r="B27" s="148" t="s">
        <v>17</v>
      </c>
      <c r="C27" s="148"/>
      <c r="D27" s="47">
        <f>D28</f>
        <v>499255</v>
      </c>
      <c r="E27" s="47">
        <f>E28</f>
        <v>447840</v>
      </c>
      <c r="F27" s="48">
        <f>E27-D27</f>
        <v>-51415</v>
      </c>
      <c r="G27" s="49">
        <f>(E27-D27)/D27*100</f>
        <v>-10.2983445333547</v>
      </c>
      <c r="H27" s="130"/>
      <c r="I27" s="124"/>
      <c r="J27" s="56" t="s">
        <v>74</v>
      </c>
      <c r="K27" s="51">
        <v>230</v>
      </c>
      <c r="L27" s="51">
        <v>1550</v>
      </c>
      <c r="M27" s="54">
        <f t="shared" si="4"/>
        <v>1320</v>
      </c>
      <c r="N27" s="57">
        <f t="shared" si="5"/>
        <v>573.9130434782609</v>
      </c>
    </row>
    <row r="28" spans="1:14" ht="21.75" customHeight="1">
      <c r="A28" s="155"/>
      <c r="B28" s="132" t="s">
        <v>64</v>
      </c>
      <c r="C28" s="32" t="s">
        <v>24</v>
      </c>
      <c r="D28" s="47">
        <f>SUM(D29:D29)</f>
        <v>499255</v>
      </c>
      <c r="E28" s="47">
        <f>SUM(E29:E29)</f>
        <v>447840</v>
      </c>
      <c r="F28" s="48">
        <f>(E28-D28)</f>
        <v>-51415</v>
      </c>
      <c r="G28" s="49">
        <f>(E28-D28)/D28*100</f>
        <v>-10.2983445333547</v>
      </c>
      <c r="H28" s="131" t="s">
        <v>78</v>
      </c>
      <c r="I28" s="120" t="s">
        <v>17</v>
      </c>
      <c r="J28" s="121"/>
      <c r="K28" s="47">
        <f>K29</f>
        <v>1432</v>
      </c>
      <c r="L28" s="47">
        <f>L29</f>
        <v>15200</v>
      </c>
      <c r="M28" s="47">
        <f>M29</f>
        <v>13768</v>
      </c>
      <c r="N28" s="23">
        <f t="shared" si="5"/>
        <v>961.4525139664804</v>
      </c>
    </row>
    <row r="29" spans="1:14" ht="21.75" customHeight="1">
      <c r="A29" s="156"/>
      <c r="B29" s="134"/>
      <c r="C29" s="26" t="s">
        <v>65</v>
      </c>
      <c r="D29" s="44">
        <v>499255</v>
      </c>
      <c r="E29" s="44">
        <v>447840</v>
      </c>
      <c r="F29" s="45">
        <f>E29-D29</f>
        <v>-51415</v>
      </c>
      <c r="G29" s="46">
        <f>(E29-D29)/D29*100</f>
        <v>-10.2983445333547</v>
      </c>
      <c r="H29" s="129"/>
      <c r="I29" s="139" t="s">
        <v>54</v>
      </c>
      <c r="J29" s="25" t="s">
        <v>19</v>
      </c>
      <c r="K29" s="47">
        <f>SUM(K30:K32)</f>
        <v>1432</v>
      </c>
      <c r="L29" s="47">
        <f>SUM(L30:L32)</f>
        <v>15200</v>
      </c>
      <c r="M29" s="47">
        <f>SUM(M30:M32)</f>
        <v>13768</v>
      </c>
      <c r="N29" s="43">
        <f t="shared" si="5"/>
        <v>961.4525139664804</v>
      </c>
    </row>
    <row r="30" spans="1:14" ht="21.75" customHeight="1">
      <c r="A30" s="155" t="s">
        <v>25</v>
      </c>
      <c r="B30" s="187" t="s">
        <v>17</v>
      </c>
      <c r="C30" s="188"/>
      <c r="D30" s="82">
        <f>D31</f>
        <v>5639</v>
      </c>
      <c r="E30" s="82">
        <f>E31</f>
        <v>5232</v>
      </c>
      <c r="F30" s="94">
        <f>E30-D30</f>
        <v>-407</v>
      </c>
      <c r="G30" s="95">
        <f t="shared" si="3"/>
        <v>-7.217591771590707</v>
      </c>
      <c r="H30" s="129"/>
      <c r="I30" s="127"/>
      <c r="J30" s="60" t="s">
        <v>54</v>
      </c>
      <c r="K30" s="44">
        <v>0</v>
      </c>
      <c r="L30" s="44">
        <v>0</v>
      </c>
      <c r="M30" s="44">
        <f aca="true" t="shared" si="6" ref="M30:M35">L30-K30</f>
        <v>0</v>
      </c>
      <c r="N30" s="53">
        <v>0</v>
      </c>
    </row>
    <row r="31" spans="1:14" ht="21.75" customHeight="1">
      <c r="A31" s="155"/>
      <c r="B31" s="132" t="s">
        <v>25</v>
      </c>
      <c r="C31" s="58" t="s">
        <v>24</v>
      </c>
      <c r="D31" s="47">
        <f>SUM(D32:D33)</f>
        <v>5639</v>
      </c>
      <c r="E31" s="47">
        <f>SUM(E32:E33)</f>
        <v>5232</v>
      </c>
      <c r="F31" s="48">
        <f>(E31-D31)</f>
        <v>-407</v>
      </c>
      <c r="G31" s="49">
        <f>(E31-D31)/D31*100</f>
        <v>-7.217591771590707</v>
      </c>
      <c r="H31" s="129"/>
      <c r="I31" s="127"/>
      <c r="J31" s="60" t="s">
        <v>55</v>
      </c>
      <c r="K31" s="44">
        <v>1432</v>
      </c>
      <c r="L31" s="44">
        <v>15200</v>
      </c>
      <c r="M31" s="44">
        <f t="shared" si="6"/>
        <v>13768</v>
      </c>
      <c r="N31" s="53">
        <f t="shared" si="5"/>
        <v>961.4525139664804</v>
      </c>
    </row>
    <row r="32" spans="1:14" ht="21.75" customHeight="1">
      <c r="A32" s="155"/>
      <c r="B32" s="133"/>
      <c r="C32" s="59" t="s">
        <v>40</v>
      </c>
      <c r="D32" s="44">
        <v>3249</v>
      </c>
      <c r="E32" s="44">
        <v>3072</v>
      </c>
      <c r="F32" s="45">
        <f>E32-D32</f>
        <v>-177</v>
      </c>
      <c r="G32" s="46">
        <f>(E32-D32)/D32*100</f>
        <v>-5.447830101569714</v>
      </c>
      <c r="H32" s="130"/>
      <c r="I32" s="124"/>
      <c r="J32" s="60" t="s">
        <v>56</v>
      </c>
      <c r="K32" s="76">
        <v>0</v>
      </c>
      <c r="L32" s="76">
        <v>0</v>
      </c>
      <c r="M32" s="44">
        <f t="shared" si="6"/>
        <v>0</v>
      </c>
      <c r="N32" s="53">
        <v>0</v>
      </c>
    </row>
    <row r="33" spans="1:14" ht="21.75" customHeight="1">
      <c r="A33" s="155"/>
      <c r="B33" s="133"/>
      <c r="C33" s="81" t="s">
        <v>41</v>
      </c>
      <c r="D33" s="54">
        <v>2390</v>
      </c>
      <c r="E33" s="54">
        <v>2160</v>
      </c>
      <c r="F33" s="34">
        <f>E33-D33</f>
        <v>-230</v>
      </c>
      <c r="G33" s="55">
        <f t="shared" si="3"/>
        <v>-9.623430962343097</v>
      </c>
      <c r="H33" s="185" t="s">
        <v>33</v>
      </c>
      <c r="I33" s="135" t="s">
        <v>17</v>
      </c>
      <c r="J33" s="135"/>
      <c r="K33" s="82">
        <f>K34+K36+K39+K41+K43-1</f>
        <v>662213</v>
      </c>
      <c r="L33" s="82">
        <f>L34+L36+L39+L41+L43</f>
        <v>0</v>
      </c>
      <c r="M33" s="82">
        <f t="shared" si="6"/>
        <v>-662213</v>
      </c>
      <c r="N33" s="83">
        <f aca="true" t="shared" si="7" ref="N33:N39">(L33-K33)/K33*100</f>
        <v>-100</v>
      </c>
    </row>
    <row r="34" spans="1:14" ht="21.75" customHeight="1">
      <c r="A34" s="152" t="s">
        <v>27</v>
      </c>
      <c r="B34" s="158" t="s">
        <v>28</v>
      </c>
      <c r="C34" s="159"/>
      <c r="D34" s="47">
        <f>D35</f>
        <v>41</v>
      </c>
      <c r="E34" s="47">
        <f>E35</f>
        <v>40</v>
      </c>
      <c r="F34" s="48">
        <f>(E34-D34)</f>
        <v>-1</v>
      </c>
      <c r="G34" s="46">
        <f t="shared" si="3"/>
        <v>-2.4390243902439024</v>
      </c>
      <c r="H34" s="185"/>
      <c r="I34" s="123" t="s">
        <v>68</v>
      </c>
      <c r="J34" s="25" t="s">
        <v>19</v>
      </c>
      <c r="K34" s="47">
        <f>SUM(K35)</f>
        <v>20299</v>
      </c>
      <c r="L34" s="47">
        <f>SUM(L35)</f>
        <v>0</v>
      </c>
      <c r="M34" s="71">
        <f t="shared" si="6"/>
        <v>-20299</v>
      </c>
      <c r="N34" s="72">
        <f t="shared" si="7"/>
        <v>-100</v>
      </c>
    </row>
    <row r="35" spans="1:14" ht="21.75" customHeight="1">
      <c r="A35" s="155"/>
      <c r="B35" s="132" t="s">
        <v>27</v>
      </c>
      <c r="C35" s="32" t="s">
        <v>19</v>
      </c>
      <c r="D35" s="47">
        <f>D36+D37</f>
        <v>41</v>
      </c>
      <c r="E35" s="47">
        <f>E36+E37</f>
        <v>40</v>
      </c>
      <c r="F35" s="47">
        <f>F36+F37</f>
        <v>-1</v>
      </c>
      <c r="G35" s="69">
        <f t="shared" si="3"/>
        <v>-2.4390243902439024</v>
      </c>
      <c r="H35" s="185"/>
      <c r="I35" s="124"/>
      <c r="J35" s="60" t="s">
        <v>49</v>
      </c>
      <c r="K35" s="44">
        <v>20299</v>
      </c>
      <c r="L35" s="44">
        <v>0</v>
      </c>
      <c r="M35" s="44">
        <f t="shared" si="6"/>
        <v>-20299</v>
      </c>
      <c r="N35" s="53">
        <f t="shared" si="7"/>
        <v>-100</v>
      </c>
    </row>
    <row r="36" spans="1:14" ht="21.75" customHeight="1">
      <c r="A36" s="155"/>
      <c r="B36" s="133"/>
      <c r="C36" s="26" t="s">
        <v>44</v>
      </c>
      <c r="D36" s="44">
        <v>41</v>
      </c>
      <c r="E36" s="44">
        <v>40</v>
      </c>
      <c r="F36" s="45">
        <f>(E36-D36)</f>
        <v>-1</v>
      </c>
      <c r="G36" s="46">
        <f t="shared" si="3"/>
        <v>-2.4390243902439024</v>
      </c>
      <c r="H36" s="185"/>
      <c r="I36" s="139" t="s">
        <v>69</v>
      </c>
      <c r="J36" s="73" t="s">
        <v>19</v>
      </c>
      <c r="K36" s="47">
        <f>SUM(K37:K38)</f>
        <v>208750</v>
      </c>
      <c r="L36" s="47">
        <f>SUM(L37:L38)</f>
        <v>0</v>
      </c>
      <c r="M36" s="47">
        <f>SUM(M37:M38)</f>
        <v>-208750</v>
      </c>
      <c r="N36" s="72">
        <f t="shared" si="7"/>
        <v>-100</v>
      </c>
    </row>
    <row r="37" spans="1:14" ht="21.75" customHeight="1">
      <c r="A37" s="155"/>
      <c r="B37" s="133"/>
      <c r="C37" s="26" t="s">
        <v>31</v>
      </c>
      <c r="D37" s="44">
        <v>0</v>
      </c>
      <c r="E37" s="44">
        <v>0</v>
      </c>
      <c r="F37" s="45">
        <f>E37-D37</f>
        <v>0</v>
      </c>
      <c r="G37" s="46">
        <v>0</v>
      </c>
      <c r="H37" s="185"/>
      <c r="I37" s="127"/>
      <c r="J37" s="60" t="s">
        <v>50</v>
      </c>
      <c r="K37" s="44">
        <v>155540</v>
      </c>
      <c r="L37" s="44">
        <v>0</v>
      </c>
      <c r="M37" s="44">
        <f aca="true" t="shared" si="8" ref="M37:M47">L37-K37</f>
        <v>-155540</v>
      </c>
      <c r="N37" s="53">
        <f t="shared" si="7"/>
        <v>-100</v>
      </c>
    </row>
    <row r="38" spans="1:14" ht="21.75" customHeight="1" thickBot="1">
      <c r="A38" s="157"/>
      <c r="B38" s="189"/>
      <c r="C38" s="102"/>
      <c r="D38" s="63"/>
      <c r="E38" s="63"/>
      <c r="F38" s="103"/>
      <c r="G38" s="104"/>
      <c r="H38" s="186"/>
      <c r="I38" s="140"/>
      <c r="J38" s="62" t="s">
        <v>57</v>
      </c>
      <c r="K38" s="63">
        <v>53210</v>
      </c>
      <c r="L38" s="63">
        <v>0</v>
      </c>
      <c r="M38" s="63">
        <f t="shared" si="8"/>
        <v>-53210</v>
      </c>
      <c r="N38" s="64">
        <f t="shared" si="7"/>
        <v>-100</v>
      </c>
    </row>
    <row r="39" spans="1:14" ht="21.75" customHeight="1">
      <c r="A39" s="112" t="s">
        <v>32</v>
      </c>
      <c r="B39" s="125" t="s">
        <v>28</v>
      </c>
      <c r="C39" s="125"/>
      <c r="D39" s="65">
        <f>D40+D43</f>
        <v>70881</v>
      </c>
      <c r="E39" s="65">
        <f>E40+E43</f>
        <v>75736</v>
      </c>
      <c r="F39" s="66">
        <f aca="true" t="shared" si="9" ref="F39:F48">E39-D39</f>
        <v>4855</v>
      </c>
      <c r="G39" s="86">
        <f t="shared" si="3"/>
        <v>6.849508330864406</v>
      </c>
      <c r="H39" s="136" t="s">
        <v>33</v>
      </c>
      <c r="I39" s="141" t="s">
        <v>70</v>
      </c>
      <c r="J39" s="87" t="s">
        <v>19</v>
      </c>
      <c r="K39" s="65">
        <f>SUM(K40)</f>
        <v>2476</v>
      </c>
      <c r="L39" s="65">
        <f>SUM(L40)</f>
        <v>0</v>
      </c>
      <c r="M39" s="65">
        <f>SUM(M40)</f>
        <v>-2476</v>
      </c>
      <c r="N39" s="68">
        <f t="shared" si="7"/>
        <v>-100</v>
      </c>
    </row>
    <row r="40" spans="1:14" ht="21.75" customHeight="1">
      <c r="A40" s="113"/>
      <c r="B40" s="110" t="s">
        <v>32</v>
      </c>
      <c r="C40" s="32" t="s">
        <v>19</v>
      </c>
      <c r="D40" s="47">
        <f>SUM(D41:D42)</f>
        <v>11185</v>
      </c>
      <c r="E40" s="47">
        <f>SUM(E41:E42)</f>
        <v>9003</v>
      </c>
      <c r="F40" s="48">
        <f t="shared" si="9"/>
        <v>-2182</v>
      </c>
      <c r="G40" s="49">
        <f t="shared" si="3"/>
        <v>-19.508270004470273</v>
      </c>
      <c r="H40" s="137"/>
      <c r="I40" s="142"/>
      <c r="J40" s="60" t="s">
        <v>66</v>
      </c>
      <c r="K40" s="76">
        <v>2476</v>
      </c>
      <c r="L40" s="76">
        <v>0</v>
      </c>
      <c r="M40" s="44">
        <f>L40-K40</f>
        <v>-2476</v>
      </c>
      <c r="N40" s="53">
        <v>100</v>
      </c>
    </row>
    <row r="41" spans="1:14" ht="21.75" customHeight="1">
      <c r="A41" s="113"/>
      <c r="B41" s="110"/>
      <c r="C41" s="74" t="s">
        <v>42</v>
      </c>
      <c r="D41" s="44">
        <v>2961</v>
      </c>
      <c r="E41" s="44">
        <v>410</v>
      </c>
      <c r="F41" s="45">
        <f t="shared" si="9"/>
        <v>-2551</v>
      </c>
      <c r="G41" s="46">
        <f t="shared" si="3"/>
        <v>-86.1533265788585</v>
      </c>
      <c r="H41" s="137"/>
      <c r="I41" s="143" t="s">
        <v>71</v>
      </c>
      <c r="J41" s="73" t="s">
        <v>19</v>
      </c>
      <c r="K41" s="47">
        <f>SUM(K42)</f>
        <v>427147</v>
      </c>
      <c r="L41" s="47">
        <f>SUM(L42)</f>
        <v>0</v>
      </c>
      <c r="M41" s="47">
        <f>SUM(M42)</f>
        <v>-427147</v>
      </c>
      <c r="N41" s="72">
        <f>(L41-K41)/K41*100</f>
        <v>-100</v>
      </c>
    </row>
    <row r="42" spans="1:14" ht="21.75" customHeight="1">
      <c r="A42" s="113"/>
      <c r="B42" s="110"/>
      <c r="C42" s="75" t="s">
        <v>43</v>
      </c>
      <c r="D42" s="44">
        <v>8224</v>
      </c>
      <c r="E42" s="44">
        <v>8593</v>
      </c>
      <c r="F42" s="45">
        <f t="shared" si="9"/>
        <v>369</v>
      </c>
      <c r="G42" s="46">
        <f t="shared" si="3"/>
        <v>4.486867704280155</v>
      </c>
      <c r="H42" s="137"/>
      <c r="I42" s="142"/>
      <c r="J42" s="60" t="s">
        <v>35</v>
      </c>
      <c r="K42" s="76">
        <v>427147</v>
      </c>
      <c r="L42" s="76">
        <v>0</v>
      </c>
      <c r="M42" s="44">
        <f t="shared" si="8"/>
        <v>-427147</v>
      </c>
      <c r="N42" s="53">
        <f>(L42-K42)/K42*100</f>
        <v>-100</v>
      </c>
    </row>
    <row r="43" spans="1:14" ht="21.75" customHeight="1">
      <c r="A43" s="113"/>
      <c r="B43" s="110"/>
      <c r="C43" s="32" t="s">
        <v>19</v>
      </c>
      <c r="D43" s="47">
        <f>SUM(D44:D48)+1</f>
        <v>59696</v>
      </c>
      <c r="E43" s="47">
        <f>SUM(E44:E48)+1</f>
        <v>66733</v>
      </c>
      <c r="F43" s="48">
        <f>E43-D43</f>
        <v>7037</v>
      </c>
      <c r="G43" s="49">
        <f>(E43-D43)/D43*100</f>
        <v>11.788059501474136</v>
      </c>
      <c r="H43" s="137"/>
      <c r="I43" s="144" t="s">
        <v>34</v>
      </c>
      <c r="J43" s="73" t="s">
        <v>19</v>
      </c>
      <c r="K43" s="47">
        <f>SUM(K44)</f>
        <v>3542</v>
      </c>
      <c r="L43" s="47">
        <f>SUM(L44)</f>
        <v>0</v>
      </c>
      <c r="M43" s="47">
        <f>SUM(M44)</f>
        <v>-3542</v>
      </c>
      <c r="N43" s="72">
        <f>(L43-K43)/K43*100</f>
        <v>-100</v>
      </c>
    </row>
    <row r="44" spans="1:14" ht="21.75" customHeight="1">
      <c r="A44" s="113"/>
      <c r="B44" s="110"/>
      <c r="C44" s="77" t="s">
        <v>46</v>
      </c>
      <c r="D44" s="30">
        <v>12044</v>
      </c>
      <c r="E44" s="30">
        <v>0</v>
      </c>
      <c r="F44" s="45">
        <f t="shared" si="9"/>
        <v>-12044</v>
      </c>
      <c r="G44" s="46">
        <f t="shared" si="3"/>
        <v>-100</v>
      </c>
      <c r="H44" s="137"/>
      <c r="I44" s="145"/>
      <c r="J44" s="60" t="s">
        <v>34</v>
      </c>
      <c r="K44" s="76">
        <v>3542</v>
      </c>
      <c r="L44" s="76">
        <v>0</v>
      </c>
      <c r="M44" s="44">
        <f t="shared" si="8"/>
        <v>-3542</v>
      </c>
      <c r="N44" s="53">
        <f>(L44-K44)/K44*100</f>
        <v>-100</v>
      </c>
    </row>
    <row r="45" spans="1:14" ht="21.75" customHeight="1">
      <c r="A45" s="113"/>
      <c r="B45" s="110"/>
      <c r="C45" s="77" t="s">
        <v>47</v>
      </c>
      <c r="D45" s="30">
        <v>3339</v>
      </c>
      <c r="E45" s="30">
        <v>0</v>
      </c>
      <c r="F45" s="45">
        <f t="shared" si="9"/>
        <v>-3339</v>
      </c>
      <c r="G45" s="46">
        <f t="shared" si="3"/>
        <v>-100</v>
      </c>
      <c r="H45" s="137"/>
      <c r="I45" s="122" t="s">
        <v>17</v>
      </c>
      <c r="J45" s="122"/>
      <c r="K45" s="47">
        <f>K46</f>
        <v>0</v>
      </c>
      <c r="L45" s="47">
        <f>L46</f>
        <v>691682</v>
      </c>
      <c r="M45" s="47">
        <f t="shared" si="8"/>
        <v>691682</v>
      </c>
      <c r="N45" s="72">
        <v>100</v>
      </c>
    </row>
    <row r="46" spans="1:14" ht="21.75" customHeight="1">
      <c r="A46" s="113"/>
      <c r="B46" s="110"/>
      <c r="C46" s="77" t="s">
        <v>67</v>
      </c>
      <c r="D46" s="30">
        <v>1219</v>
      </c>
      <c r="E46" s="30">
        <v>0</v>
      </c>
      <c r="F46" s="45">
        <f t="shared" si="9"/>
        <v>-1219</v>
      </c>
      <c r="G46" s="46">
        <f t="shared" si="3"/>
        <v>-100</v>
      </c>
      <c r="H46" s="137"/>
      <c r="I46" s="123" t="s">
        <v>33</v>
      </c>
      <c r="J46" s="25" t="s">
        <v>19</v>
      </c>
      <c r="K46" s="47">
        <f>SUM(K47)</f>
        <v>0</v>
      </c>
      <c r="L46" s="47">
        <f>SUM(L47)</f>
        <v>691682</v>
      </c>
      <c r="M46" s="71">
        <f t="shared" si="8"/>
        <v>691682</v>
      </c>
      <c r="N46" s="72">
        <v>100</v>
      </c>
    </row>
    <row r="47" spans="1:14" ht="21.75" customHeight="1">
      <c r="A47" s="113"/>
      <c r="B47" s="110"/>
      <c r="C47" s="77" t="s">
        <v>45</v>
      </c>
      <c r="D47" s="30">
        <v>43093</v>
      </c>
      <c r="E47" s="30">
        <v>0</v>
      </c>
      <c r="F47" s="45">
        <f>E47-D47</f>
        <v>-43093</v>
      </c>
      <c r="G47" s="46">
        <f t="shared" si="3"/>
        <v>-100</v>
      </c>
      <c r="H47" s="138"/>
      <c r="I47" s="124"/>
      <c r="J47" s="60" t="s">
        <v>88</v>
      </c>
      <c r="K47" s="44">
        <v>0</v>
      </c>
      <c r="L47" s="44">
        <v>691682</v>
      </c>
      <c r="M47" s="44">
        <f t="shared" si="8"/>
        <v>691682</v>
      </c>
      <c r="N47" s="53">
        <v>100</v>
      </c>
    </row>
    <row r="48" spans="1:14" ht="21.75" customHeight="1">
      <c r="A48" s="113"/>
      <c r="B48" s="110"/>
      <c r="C48" s="78" t="s">
        <v>89</v>
      </c>
      <c r="D48" s="27">
        <v>0</v>
      </c>
      <c r="E48" s="27">
        <v>66732</v>
      </c>
      <c r="F48" s="34">
        <f t="shared" si="9"/>
        <v>66732</v>
      </c>
      <c r="G48" s="55">
        <v>100</v>
      </c>
      <c r="H48" s="115" t="s">
        <v>59</v>
      </c>
      <c r="I48" s="120" t="s">
        <v>17</v>
      </c>
      <c r="J48" s="121"/>
      <c r="K48" s="82">
        <f>SUM(K49:K49)</f>
        <v>525</v>
      </c>
      <c r="L48" s="82">
        <f>SUM(L49:L49)</f>
        <v>0</v>
      </c>
      <c r="M48" s="82">
        <f>SUM(M49:M49)</f>
        <v>-525</v>
      </c>
      <c r="N48" s="83">
        <v>-100</v>
      </c>
    </row>
    <row r="49" spans="1:14" ht="22.5" customHeight="1">
      <c r="A49" s="113"/>
      <c r="B49" s="110"/>
      <c r="C49" s="79"/>
      <c r="D49" s="79"/>
      <c r="E49" s="79"/>
      <c r="F49" s="79"/>
      <c r="G49" s="80"/>
      <c r="H49" s="119"/>
      <c r="I49" s="84" t="s">
        <v>60</v>
      </c>
      <c r="J49" s="60" t="s">
        <v>58</v>
      </c>
      <c r="K49" s="44">
        <v>525</v>
      </c>
      <c r="L49" s="44">
        <v>0</v>
      </c>
      <c r="M49" s="44">
        <f>L49-K49</f>
        <v>-525</v>
      </c>
      <c r="N49" s="53">
        <v>-100</v>
      </c>
    </row>
    <row r="50" spans="1:14" ht="22.5" customHeight="1">
      <c r="A50" s="113"/>
      <c r="B50" s="110"/>
      <c r="C50" s="79"/>
      <c r="D50" s="79"/>
      <c r="E50" s="79"/>
      <c r="F50" s="79"/>
      <c r="G50" s="80"/>
      <c r="H50" s="117" t="s">
        <v>79</v>
      </c>
      <c r="I50" s="120" t="s">
        <v>17</v>
      </c>
      <c r="J50" s="121"/>
      <c r="K50" s="82">
        <f>SUM(K51:K51)</f>
        <v>1187</v>
      </c>
      <c r="L50" s="82">
        <f>SUM(L51:L51)</f>
        <v>0</v>
      </c>
      <c r="M50" s="82">
        <f>SUM(M51:M51)</f>
        <v>-1187</v>
      </c>
      <c r="N50" s="83">
        <v>-100</v>
      </c>
    </row>
    <row r="51" spans="1:14" ht="22.5" customHeight="1">
      <c r="A51" s="113"/>
      <c r="B51" s="110"/>
      <c r="C51" s="79"/>
      <c r="D51" s="79"/>
      <c r="E51" s="79"/>
      <c r="F51" s="79"/>
      <c r="G51" s="80"/>
      <c r="H51" s="118"/>
      <c r="I51" s="26" t="s">
        <v>80</v>
      </c>
      <c r="J51" s="60" t="s">
        <v>75</v>
      </c>
      <c r="K51" s="44">
        <v>1187</v>
      </c>
      <c r="L51" s="44">
        <v>0</v>
      </c>
      <c r="M51" s="44">
        <f>L51-K51</f>
        <v>-1187</v>
      </c>
      <c r="N51" s="53">
        <v>-100</v>
      </c>
    </row>
    <row r="52" spans="1:14" ht="22.5" customHeight="1">
      <c r="A52" s="113"/>
      <c r="B52" s="110"/>
      <c r="C52" s="88"/>
      <c r="D52" s="88"/>
      <c r="E52" s="88"/>
      <c r="F52" s="89"/>
      <c r="G52" s="90"/>
      <c r="H52" s="115" t="s">
        <v>32</v>
      </c>
      <c r="I52" s="120" t="s">
        <v>17</v>
      </c>
      <c r="J52" s="121"/>
      <c r="K52" s="82">
        <f>SUM(K53:K53)</f>
        <v>75736</v>
      </c>
      <c r="L52" s="82">
        <f>SUM(L53:L53)</f>
        <v>0</v>
      </c>
      <c r="M52" s="82">
        <f>SUM(M53:M53)</f>
        <v>-75736</v>
      </c>
      <c r="N52" s="83">
        <v>-100</v>
      </c>
    </row>
    <row r="53" spans="1:14" ht="22.5" customHeight="1" thickBot="1">
      <c r="A53" s="114"/>
      <c r="B53" s="111"/>
      <c r="C53" s="91"/>
      <c r="D53" s="91"/>
      <c r="E53" s="91"/>
      <c r="F53" s="92"/>
      <c r="G53" s="93"/>
      <c r="H53" s="116"/>
      <c r="I53" s="85" t="s">
        <v>51</v>
      </c>
      <c r="J53" s="62" t="s">
        <v>53</v>
      </c>
      <c r="K53" s="63">
        <v>75736</v>
      </c>
      <c r="L53" s="63">
        <v>0</v>
      </c>
      <c r="M53" s="63">
        <f>L53-K53</f>
        <v>-75736</v>
      </c>
      <c r="N53" s="64">
        <v>-100</v>
      </c>
    </row>
    <row r="54" spans="6:14" ht="22.5" customHeight="1">
      <c r="F54" s="3"/>
      <c r="N54" s="1"/>
    </row>
    <row r="55" spans="6:14" ht="22.5" customHeight="1">
      <c r="F55" s="3"/>
      <c r="N55" s="1"/>
    </row>
    <row r="56" spans="6:14" ht="22.5" customHeight="1">
      <c r="F56" s="3"/>
      <c r="N56" s="1"/>
    </row>
    <row r="57" ht="22.5" customHeight="1">
      <c r="N57" s="1"/>
    </row>
    <row r="58" ht="22.5" customHeight="1">
      <c r="N58" s="1"/>
    </row>
    <row r="59" ht="21.75" customHeight="1"/>
    <row r="73" spans="3:7" ht="16.5">
      <c r="C73" s="5"/>
      <c r="D73" s="6"/>
      <c r="E73" s="6"/>
      <c r="F73" s="6"/>
      <c r="G73" s="7"/>
    </row>
    <row r="79" spans="1:2" ht="16.5">
      <c r="A79" s="4"/>
      <c r="B79" s="5"/>
    </row>
    <row r="80" ht="16.5">
      <c r="N80" s="1"/>
    </row>
  </sheetData>
  <sheetProtection/>
  <mergeCells count="68">
    <mergeCell ref="A30:A33"/>
    <mergeCell ref="B30:C30"/>
    <mergeCell ref="A27:A29"/>
    <mergeCell ref="B31:B33"/>
    <mergeCell ref="B35:B38"/>
    <mergeCell ref="A34:A38"/>
    <mergeCell ref="B34:C34"/>
    <mergeCell ref="M3:N3"/>
    <mergeCell ref="I9:I15"/>
    <mergeCell ref="B5:B6"/>
    <mergeCell ref="E5:E6"/>
    <mergeCell ref="C5:C6"/>
    <mergeCell ref="A7:C7"/>
    <mergeCell ref="D5:D6"/>
    <mergeCell ref="H7:J7"/>
    <mergeCell ref="B8:C8"/>
    <mergeCell ref="B9:B10"/>
    <mergeCell ref="M5:N5"/>
    <mergeCell ref="F5:G5"/>
    <mergeCell ref="B12:B17"/>
    <mergeCell ref="C1:L1"/>
    <mergeCell ref="A3:C3"/>
    <mergeCell ref="H5:H6"/>
    <mergeCell ref="I5:I6"/>
    <mergeCell ref="J5:J6"/>
    <mergeCell ref="A4:G4"/>
    <mergeCell ref="H4:N4"/>
    <mergeCell ref="A8:A10"/>
    <mergeCell ref="A11:A17"/>
    <mergeCell ref="A18:A20"/>
    <mergeCell ref="B18:C18"/>
    <mergeCell ref="A5:A6"/>
    <mergeCell ref="A21:A26"/>
    <mergeCell ref="K5:K6"/>
    <mergeCell ref="L5:L6"/>
    <mergeCell ref="B11:C11"/>
    <mergeCell ref="I8:J8"/>
    <mergeCell ref="B21:C21"/>
    <mergeCell ref="H8:H20"/>
    <mergeCell ref="B19:B20"/>
    <mergeCell ref="I16:I20"/>
    <mergeCell ref="I50:J50"/>
    <mergeCell ref="H39:H47"/>
    <mergeCell ref="I34:I35"/>
    <mergeCell ref="I36:I38"/>
    <mergeCell ref="I39:I40"/>
    <mergeCell ref="I41:I42"/>
    <mergeCell ref="I43:I44"/>
    <mergeCell ref="H33:H38"/>
    <mergeCell ref="I21:I27"/>
    <mergeCell ref="H21:H27"/>
    <mergeCell ref="H28:H32"/>
    <mergeCell ref="B22:B26"/>
    <mergeCell ref="B28:B29"/>
    <mergeCell ref="I33:J33"/>
    <mergeCell ref="I29:I32"/>
    <mergeCell ref="I28:J28"/>
    <mergeCell ref="B27:C27"/>
    <mergeCell ref="B40:B53"/>
    <mergeCell ref="A39:A53"/>
    <mergeCell ref="H52:H53"/>
    <mergeCell ref="H50:H51"/>
    <mergeCell ref="H48:H49"/>
    <mergeCell ref="I48:J48"/>
    <mergeCell ref="I45:J45"/>
    <mergeCell ref="I46:I47"/>
    <mergeCell ref="I52:J52"/>
    <mergeCell ref="B39:C39"/>
  </mergeCells>
  <printOptions horizontalCentered="1" verticalCentered="1"/>
  <pageMargins left="0.7874015748031497" right="0.3937007874015748" top="0.6299212598425197" bottom="0.6299212598425197" header="0" footer="0.5118110236220472"/>
  <pageSetup fitToHeight="3" orientation="landscape" paperSize="9" scale="86" r:id="rId1"/>
  <headerFooter alignWithMargins="0">
    <oddFooter>&amp;C&amp;P페이지</oddFooter>
  </headerFooter>
  <rowBreaks count="2" manualBreakCount="2">
    <brk id="20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2018-12-19T01:17:28Z</cp:lastPrinted>
  <dcterms:created xsi:type="dcterms:W3CDTF">2006-10-26T07:22:04Z</dcterms:created>
  <dcterms:modified xsi:type="dcterms:W3CDTF">2019-05-21T01:22:16Z</dcterms:modified>
  <cp:category/>
  <cp:version/>
  <cp:contentType/>
  <cp:contentStatus/>
</cp:coreProperties>
</file>